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</sheets>
  <definedNames/>
  <calcPr/>
  <extLst>
    <ext uri="GoogleSheetsCustomDataVersion2">
      <go:sheetsCustomData xmlns:go="http://customooxmlschemas.google.com/" r:id="rId5" roundtripDataChecksum="GYnx70A9SMSF+xtkDt0yhx1tXaqj9Zd9l7eD0OX3rSE="/>
    </ext>
  </extLst>
</workbook>
</file>

<file path=xl/sharedStrings.xml><?xml version="1.0" encoding="utf-8"?>
<sst xmlns="http://schemas.openxmlformats.org/spreadsheetml/2006/main" count="36" uniqueCount="36">
  <si>
    <t>Income Statement</t>
  </si>
  <si>
    <t>Your name is:</t>
  </si>
  <si>
    <t>Business name:</t>
  </si>
  <si>
    <t>Current Date:</t>
  </si>
  <si>
    <t>Month</t>
  </si>
  <si>
    <t>9 Months Ago</t>
  </si>
  <si>
    <t>8 Months Ago</t>
  </si>
  <si>
    <t>7 Months Ago</t>
  </si>
  <si>
    <t>6 Months Ago</t>
  </si>
  <si>
    <t>5 Months Ago</t>
  </si>
  <si>
    <t>4 Months Ago</t>
  </si>
  <si>
    <t>3 Months Ago</t>
  </si>
  <si>
    <t>2 Months Ago</t>
  </si>
  <si>
    <t>Last Month</t>
  </si>
  <si>
    <t>Month 1 (Current month)</t>
  </si>
  <si>
    <t>Month 2 Forecast</t>
  </si>
  <si>
    <t>Month 3 Forecast</t>
  </si>
  <si>
    <t>Total</t>
  </si>
  <si>
    <t>Sales revenue</t>
  </si>
  <si>
    <t>Total transactions or units sold</t>
  </si>
  <si>
    <t>Revenue per transaction or unit</t>
  </si>
  <si>
    <t>Expenses</t>
  </si>
  <si>
    <t>Self salary</t>
  </si>
  <si>
    <t>Employee salaries</t>
  </si>
  <si>
    <t>Raw materials</t>
  </si>
  <si>
    <t>Store Rent</t>
  </si>
  <si>
    <t>Technology</t>
  </si>
  <si>
    <t>Advertising</t>
  </si>
  <si>
    <t>Transportation</t>
  </si>
  <si>
    <t>Loan repayment</t>
  </si>
  <si>
    <t>Taxes/Fees</t>
  </si>
  <si>
    <t>Other</t>
  </si>
  <si>
    <t>Total Expenses</t>
  </si>
  <si>
    <t>Expense per transaction or unit</t>
  </si>
  <si>
    <t>Net Income to reinvest</t>
  </si>
  <si>
    <t>Net Profit Margin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</si>
</sst>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GHS]#,##0.00"/>
  </numFmts>
  <fonts count="9">
    <font>
      <sz val="11.0"/>
      <color theme="1"/>
      <name val="Calibri"/>
      <scheme val="minor"/>
    </font>
    <font>
      <b/>
      <sz val="18.0"/>
      <color theme="1"/>
      <name val="Arial"/>
    </font>
    <font>
      <sz val="12.0"/>
      <color theme="1"/>
      <name val="Arial"/>
    </font>
    <font>
      <b/>
      <sz val="14.0"/>
      <color theme="1"/>
      <name val="Arial"/>
    </font>
    <font>
      <b/>
      <sz val="10.0"/>
      <color theme="1"/>
      <name val="Arial"/>
    </font>
    <font>
      <b/>
      <sz val="12.0"/>
      <color theme="1"/>
      <name val="Arial"/>
    </font>
    <font>
      <sz val="10.0"/>
      <color theme="1"/>
      <name val="Arial"/>
    </font>
    <font>
      <sz val="12.0"/>
      <color theme="1"/>
      <name val="Calibri"/>
    </font>
    <font>
      <sz val="10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CFE2F3"/>
        <bgColor rgb="FFCFE2F3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1" fillId="2" fontId="2" numFmtId="0" xfId="0" applyBorder="1" applyFont="1"/>
    <xf borderId="1" fillId="2" fontId="2" numFmtId="0" xfId="0" applyAlignment="1" applyBorder="1" applyFont="1">
      <alignment shrinkToFit="0" wrapText="1"/>
    </xf>
    <xf borderId="1" fillId="2" fontId="3" numFmtId="0" xfId="0" applyAlignment="1" applyBorder="1" applyFont="1">
      <alignment shrinkToFit="0" wrapText="1"/>
    </xf>
    <xf borderId="1" fillId="2" fontId="4" numFmtId="0" xfId="0" applyAlignment="1" applyBorder="1" applyFont="1">
      <alignment shrinkToFit="0" wrapText="1"/>
    </xf>
    <xf borderId="1" fillId="2" fontId="5" numFmtId="0" xfId="0" applyAlignment="1" applyBorder="1" applyFont="1">
      <alignment horizontal="right" shrinkToFit="0" wrapText="1"/>
    </xf>
    <xf borderId="1" fillId="2" fontId="2" numFmtId="0" xfId="0" applyAlignment="1" applyBorder="1" applyFont="1">
      <alignment shrinkToFit="0" vertical="center" wrapText="1"/>
    </xf>
    <xf borderId="1" fillId="2" fontId="6" numFmtId="0" xfId="0" applyAlignment="1" applyBorder="1" applyFont="1">
      <alignment shrinkToFit="0" wrapText="1"/>
    </xf>
    <xf borderId="1" fillId="3" fontId="2" numFmtId="0" xfId="0" applyAlignment="1" applyBorder="1" applyFill="1" applyFont="1">
      <alignment horizontal="left" vertical="center"/>
    </xf>
    <xf borderId="1" fillId="3" fontId="2" numFmtId="0" xfId="0" applyAlignment="1" applyBorder="1" applyFont="1">
      <alignment shrinkToFit="0" vertical="center" wrapText="1"/>
    </xf>
    <xf borderId="1" fillId="3" fontId="2" numFmtId="0" xfId="0" applyAlignment="1" applyBorder="1" applyFont="1">
      <alignment shrinkToFit="0" wrapText="1"/>
    </xf>
    <xf borderId="1" fillId="3" fontId="2" numFmtId="0" xfId="0" applyAlignment="1" applyBorder="1" applyFont="1">
      <alignment vertical="center"/>
    </xf>
    <xf borderId="1" fillId="2" fontId="5" numFmtId="0" xfId="0" applyAlignment="1" applyBorder="1" applyFont="1">
      <alignment shrinkToFit="0" wrapText="1"/>
    </xf>
    <xf borderId="1" fillId="2" fontId="4" numFmtId="0" xfId="0" applyAlignment="1" applyBorder="1" applyFont="1">
      <alignment horizontal="center" shrinkToFit="0" wrapText="1"/>
    </xf>
    <xf borderId="1" fillId="2" fontId="4" numFmtId="0" xfId="0" applyAlignment="1" applyBorder="1" applyFont="1">
      <alignment horizontal="center" shrinkToFit="0" vertical="center" wrapText="1"/>
    </xf>
    <xf borderId="1" fillId="2" fontId="4" numFmtId="0" xfId="0" applyAlignment="1" applyBorder="1" applyFont="1">
      <alignment horizontal="right" shrinkToFit="0" wrapText="1"/>
    </xf>
    <xf borderId="1" fillId="3" fontId="6" numFmtId="3" xfId="0" applyAlignment="1" applyBorder="1" applyFont="1" applyNumberFormat="1">
      <alignment shrinkToFit="0" wrapText="1"/>
    </xf>
    <xf borderId="1" fillId="2" fontId="6" numFmtId="3" xfId="0" applyAlignment="1" applyBorder="1" applyFont="1" applyNumberFormat="1">
      <alignment shrinkToFit="0" wrapText="1"/>
    </xf>
    <xf borderId="1" fillId="3" fontId="6" numFmtId="0" xfId="0" applyAlignment="1" applyBorder="1" applyFont="1">
      <alignment shrinkToFit="0" wrapText="1"/>
    </xf>
    <xf borderId="1" fillId="2" fontId="6" numFmtId="4" xfId="0" applyAlignment="1" applyBorder="1" applyFont="1" applyNumberFormat="1">
      <alignment shrinkToFit="0" wrapText="1"/>
    </xf>
    <xf borderId="1" fillId="2" fontId="2" numFmtId="3" xfId="0" applyAlignment="1" applyBorder="1" applyFont="1" applyNumberFormat="1">
      <alignment shrinkToFit="0" wrapText="1"/>
    </xf>
    <xf borderId="1" fillId="2" fontId="2" numFmtId="3" xfId="0" applyAlignment="1" applyBorder="1" applyFont="1" applyNumberFormat="1">
      <alignment horizontal="right" shrinkToFit="0" wrapText="1"/>
    </xf>
    <xf borderId="1" fillId="3" fontId="6" numFmtId="3" xfId="0" applyAlignment="1" applyBorder="1" applyFont="1" applyNumberFormat="1">
      <alignment horizontal="right" shrinkToFit="0" wrapText="1"/>
    </xf>
    <xf borderId="1" fillId="2" fontId="4" numFmtId="3" xfId="0" applyAlignment="1" applyBorder="1" applyFont="1" applyNumberFormat="1">
      <alignment horizontal="right" shrinkToFit="0" wrapText="1"/>
    </xf>
    <xf borderId="1" fillId="2" fontId="4" numFmtId="164" xfId="0" applyAlignment="1" applyBorder="1" applyFont="1" applyNumberFormat="1">
      <alignment horizontal="right" shrinkToFit="0" wrapText="1"/>
    </xf>
    <xf borderId="1" fillId="2" fontId="4" numFmtId="3" xfId="0" applyAlignment="1" applyBorder="1" applyFont="1" applyNumberFormat="1">
      <alignment shrinkToFit="0" wrapText="1"/>
    </xf>
    <xf borderId="1" fillId="2" fontId="4" numFmtId="9" xfId="0" applyAlignment="1" applyBorder="1" applyFont="1" applyNumberFormat="1">
      <alignment horizontal="right" shrinkToFit="0" wrapText="1"/>
    </xf>
    <xf borderId="1" fillId="4" fontId="2" numFmtId="0" xfId="0" applyAlignment="1" applyBorder="1" applyFill="1" applyFont="1">
      <alignment shrinkToFit="0" wrapText="1"/>
    </xf>
    <xf borderId="1" fillId="2" fontId="7" numFmtId="0" xfId="0" applyBorder="1" applyFont="1"/>
    <xf borderId="1" fillId="4" fontId="7" numFmtId="0" xfId="0" applyBorder="1" applyFont="1"/>
    <xf borderId="1" fillId="2" fontId="8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35.57"/>
    <col customWidth="1" min="2" max="2" width="9.86"/>
    <col customWidth="1" min="3" max="3" width="10.71"/>
    <col customWidth="1" min="4" max="4" width="10.43"/>
    <col customWidth="1" min="5" max="5" width="9.43"/>
    <col customWidth="1" min="6" max="7" width="10.0"/>
    <col customWidth="1" min="8" max="13" width="9.43"/>
    <col customWidth="1" min="14" max="14" width="11.29"/>
    <col customWidth="1" min="15" max="26" width="8.71"/>
  </cols>
  <sheetData>
    <row r="1">
      <c r="A1" s="1" t="s">
        <v>0</v>
      </c>
      <c r="B1" s="2"/>
      <c r="C1" s="3"/>
      <c r="D1" s="3"/>
      <c r="E1" s="3"/>
      <c r="F1" s="3"/>
      <c r="G1" s="3"/>
      <c r="H1" s="4"/>
      <c r="I1" s="4"/>
      <c r="J1" s="4"/>
      <c r="K1" s="4"/>
      <c r="L1" s="4"/>
      <c r="M1" s="4"/>
      <c r="N1" s="5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6"/>
      <c r="B2" s="7"/>
      <c r="C2" s="7"/>
      <c r="D2" s="7"/>
      <c r="E2" s="3"/>
      <c r="F2" s="3"/>
      <c r="G2" s="3"/>
      <c r="H2" s="3"/>
      <c r="I2" s="3"/>
      <c r="J2" s="3"/>
      <c r="K2" s="3"/>
      <c r="L2" s="3"/>
      <c r="M2" s="3"/>
      <c r="N2" s="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6" t="s">
        <v>1</v>
      </c>
      <c r="B3" s="9"/>
      <c r="C3" s="10"/>
      <c r="D3" s="10"/>
      <c r="E3" s="11"/>
      <c r="F3" s="11"/>
      <c r="G3" s="11"/>
      <c r="H3" s="3"/>
      <c r="I3" s="3"/>
      <c r="J3" s="3"/>
      <c r="K3" s="3"/>
      <c r="L3" s="3"/>
      <c r="M3" s="3"/>
      <c r="N3" s="8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6" t="s">
        <v>2</v>
      </c>
      <c r="B4" s="12"/>
      <c r="C4" s="10"/>
      <c r="D4" s="10"/>
      <c r="E4" s="11"/>
      <c r="F4" s="11"/>
      <c r="G4" s="11"/>
      <c r="H4" s="3"/>
      <c r="I4" s="3"/>
      <c r="J4" s="3"/>
      <c r="K4" s="3"/>
      <c r="L4" s="3"/>
      <c r="M4" s="3"/>
      <c r="N4" s="8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6" t="s">
        <v>3</v>
      </c>
      <c r="B5" s="12"/>
      <c r="C5" s="10"/>
      <c r="D5" s="10"/>
      <c r="E5" s="11"/>
      <c r="F5" s="11"/>
      <c r="G5" s="11"/>
      <c r="H5" s="3"/>
      <c r="I5" s="3"/>
      <c r="J5" s="3"/>
      <c r="K5" s="3"/>
      <c r="L5" s="3"/>
      <c r="M5" s="3"/>
      <c r="N5" s="8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3"/>
      <c r="B6" s="14"/>
      <c r="C6" s="14"/>
      <c r="D6" s="14"/>
      <c r="E6" s="14"/>
      <c r="F6" s="14"/>
      <c r="G6" s="14"/>
      <c r="H6" s="14"/>
      <c r="I6" s="14"/>
      <c r="J6" s="15"/>
      <c r="K6" s="15"/>
      <c r="L6" s="15"/>
      <c r="M6" s="15"/>
      <c r="N6" s="16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3" t="s">
        <v>4</v>
      </c>
      <c r="B7" s="14" t="s">
        <v>5</v>
      </c>
      <c r="C7" s="14" t="s">
        <v>6</v>
      </c>
      <c r="D7" s="14" t="s">
        <v>7</v>
      </c>
      <c r="E7" s="14" t="s">
        <v>8</v>
      </c>
      <c r="F7" s="14" t="s">
        <v>9</v>
      </c>
      <c r="G7" s="14" t="s">
        <v>10</v>
      </c>
      <c r="H7" s="14" t="s">
        <v>11</v>
      </c>
      <c r="I7" s="14" t="s">
        <v>12</v>
      </c>
      <c r="J7" s="15" t="s">
        <v>13</v>
      </c>
      <c r="K7" s="15" t="s">
        <v>14</v>
      </c>
      <c r="L7" s="15" t="s">
        <v>15</v>
      </c>
      <c r="M7" s="15" t="s">
        <v>16</v>
      </c>
      <c r="N7" s="16" t="s">
        <v>17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3" t="s">
        <v>18</v>
      </c>
      <c r="B8" s="17">
        <f>(248800+80000)/1751</f>
        <v>187.7784123</v>
      </c>
      <c r="C8" s="17">
        <f>(162800+40400)/1751</f>
        <v>116.0479726</v>
      </c>
      <c r="D8" s="17">
        <f>89600/1751</f>
        <v>51.17075957</v>
      </c>
      <c r="E8" s="17">
        <f>(52000+24000)/1751</f>
        <v>43.40376927</v>
      </c>
      <c r="F8" s="17">
        <f>117600/1751</f>
        <v>67.16162193</v>
      </c>
      <c r="G8" s="17">
        <f>(108200+42200+19000)/1751</f>
        <v>96.7447173</v>
      </c>
      <c r="H8" s="17">
        <f>(25900+690800)/1751</f>
        <v>409.3089663</v>
      </c>
      <c r="I8" s="17">
        <f>(376000+356000+65000)/1751</f>
        <v>455.1684752</v>
      </c>
      <c r="J8" s="17">
        <f>(316800+200000)/1751</f>
        <v>295.1456311</v>
      </c>
      <c r="K8" s="17">
        <v>359.0</v>
      </c>
      <c r="L8" s="17">
        <v>600.0</v>
      </c>
      <c r="M8" s="17">
        <v>800.0</v>
      </c>
      <c r="N8" s="18">
        <f t="shared" ref="N8:N9" si="1">SUM(B8:M8)</f>
        <v>3480.930326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3" t="s">
        <v>19</v>
      </c>
      <c r="B9" s="19">
        <v>328.0</v>
      </c>
      <c r="C9" s="19">
        <v>203.0</v>
      </c>
      <c r="D9" s="19">
        <v>89.0</v>
      </c>
      <c r="E9" s="19">
        <v>76.0</v>
      </c>
      <c r="F9" s="19">
        <v>117.0</v>
      </c>
      <c r="G9" s="19">
        <v>169.0</v>
      </c>
      <c r="H9" s="19">
        <v>716.0</v>
      </c>
      <c r="I9" s="19">
        <v>797.0</v>
      </c>
      <c r="J9" s="19">
        <v>516.0</v>
      </c>
      <c r="K9" s="19">
        <v>589.0</v>
      </c>
      <c r="L9" s="19">
        <v>1400.0</v>
      </c>
      <c r="M9" s="19">
        <v>1751.0</v>
      </c>
      <c r="N9" s="18">
        <f t="shared" si="1"/>
        <v>6751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3" t="s">
        <v>20</v>
      </c>
      <c r="B10" s="18">
        <f t="shared" ref="B10:N10" si="2">B8/B9</f>
        <v>0.5724951596</v>
      </c>
      <c r="C10" s="18">
        <f t="shared" si="2"/>
        <v>0.5716648896</v>
      </c>
      <c r="D10" s="18">
        <f t="shared" si="2"/>
        <v>0.5749523547</v>
      </c>
      <c r="E10" s="18">
        <f t="shared" si="2"/>
        <v>0.5711022273</v>
      </c>
      <c r="F10" s="18">
        <f t="shared" si="2"/>
        <v>0.5740309567</v>
      </c>
      <c r="G10" s="18">
        <f t="shared" si="2"/>
        <v>0.5724539485</v>
      </c>
      <c r="H10" s="18">
        <f t="shared" si="2"/>
        <v>0.5716605675</v>
      </c>
      <c r="I10" s="18">
        <f t="shared" si="2"/>
        <v>0.5711022273</v>
      </c>
      <c r="J10" s="18">
        <f t="shared" si="2"/>
        <v>0.5719876571</v>
      </c>
      <c r="K10" s="18">
        <f t="shared" si="2"/>
        <v>0.6095076401</v>
      </c>
      <c r="L10" s="20">
        <f t="shared" si="2"/>
        <v>0.4285714286</v>
      </c>
      <c r="M10" s="20">
        <f t="shared" si="2"/>
        <v>0.4568817818</v>
      </c>
      <c r="N10" s="18">
        <f t="shared" si="2"/>
        <v>0.5156169939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6.75" customHeight="1">
      <c r="A11" s="13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18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6" t="s">
        <v>21</v>
      </c>
      <c r="B12" s="22"/>
      <c r="C12" s="22"/>
      <c r="D12" s="22"/>
      <c r="E12" s="22"/>
      <c r="F12" s="22"/>
      <c r="G12" s="21"/>
      <c r="H12" s="21"/>
      <c r="I12" s="21"/>
      <c r="J12" s="21"/>
      <c r="K12" s="21"/>
      <c r="L12" s="21"/>
      <c r="M12" s="21"/>
      <c r="N12" s="18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3" t="s">
        <v>22</v>
      </c>
      <c r="B13" s="23">
        <v>50.0</v>
      </c>
      <c r="C13" s="23">
        <v>50.0</v>
      </c>
      <c r="D13" s="23">
        <v>50.0</v>
      </c>
      <c r="E13" s="23">
        <v>50.0</v>
      </c>
      <c r="F13" s="23">
        <v>50.0</v>
      </c>
      <c r="G13" s="23">
        <v>50.0</v>
      </c>
      <c r="H13" s="23">
        <v>50.0</v>
      </c>
      <c r="I13" s="23">
        <v>50.0</v>
      </c>
      <c r="J13" s="23">
        <v>50.0</v>
      </c>
      <c r="K13" s="23">
        <v>50.0</v>
      </c>
      <c r="L13" s="23">
        <v>80.0</v>
      </c>
      <c r="M13" s="23">
        <v>80.0</v>
      </c>
      <c r="N13" s="18">
        <f t="shared" ref="N13:N23" si="3">SUM(B13:M13)</f>
        <v>660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3" t="s">
        <v>23</v>
      </c>
      <c r="B14" s="23">
        <v>0.0</v>
      </c>
      <c r="C14" s="23">
        <v>0.0</v>
      </c>
      <c r="D14" s="23">
        <v>0.0</v>
      </c>
      <c r="E14" s="23">
        <v>0.0</v>
      </c>
      <c r="F14" s="23">
        <v>0.0</v>
      </c>
      <c r="G14" s="23">
        <v>0.0</v>
      </c>
      <c r="H14" s="23">
        <v>0.0</v>
      </c>
      <c r="I14" s="23">
        <v>0.0</v>
      </c>
      <c r="J14" s="23">
        <v>0.0</v>
      </c>
      <c r="K14" s="23">
        <v>0.0</v>
      </c>
      <c r="L14" s="23">
        <v>30.0</v>
      </c>
      <c r="M14" s="23">
        <v>30.0</v>
      </c>
      <c r="N14" s="18">
        <f t="shared" si="3"/>
        <v>60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3" t="s">
        <v>24</v>
      </c>
      <c r="B15" s="23">
        <f>80000/1751</f>
        <v>45.68817818</v>
      </c>
      <c r="C15" s="23">
        <f>50000/1751</f>
        <v>28.55511136</v>
      </c>
      <c r="D15" s="23">
        <f t="shared" ref="D15:F15" si="4">25000/1751</f>
        <v>14.27755568</v>
      </c>
      <c r="E15" s="23">
        <f t="shared" si="4"/>
        <v>14.27755568</v>
      </c>
      <c r="F15" s="23">
        <f t="shared" si="4"/>
        <v>14.27755568</v>
      </c>
      <c r="G15" s="23">
        <f>50000/1751</f>
        <v>28.55511136</v>
      </c>
      <c r="H15" s="23">
        <f t="shared" ref="H15:I15" si="5">100000/1751</f>
        <v>57.11022273</v>
      </c>
      <c r="I15" s="23">
        <f t="shared" si="5"/>
        <v>57.11022273</v>
      </c>
      <c r="J15" s="23">
        <f>75000/1751</f>
        <v>42.83266705</v>
      </c>
      <c r="K15" s="23">
        <f>120000/1751</f>
        <v>68.53226728</v>
      </c>
      <c r="L15" s="23">
        <f>200000/1751</f>
        <v>114.2204455</v>
      </c>
      <c r="M15" s="23">
        <f>225000/1751</f>
        <v>128.4980011</v>
      </c>
      <c r="N15" s="18">
        <f t="shared" si="3"/>
        <v>613.9348943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3" t="s">
        <v>25</v>
      </c>
      <c r="B16" s="23">
        <v>0.0</v>
      </c>
      <c r="C16" s="23">
        <v>0.0</v>
      </c>
      <c r="D16" s="23">
        <v>0.0</v>
      </c>
      <c r="E16" s="23">
        <v>0.0</v>
      </c>
      <c r="F16" s="23">
        <v>0.0</v>
      </c>
      <c r="G16" s="23">
        <v>0.0</v>
      </c>
      <c r="H16" s="23">
        <v>0.0</v>
      </c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18">
        <f t="shared" si="3"/>
        <v>0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3" t="s">
        <v>26</v>
      </c>
      <c r="B17" s="23">
        <v>2.0</v>
      </c>
      <c r="C17" s="23">
        <v>2.0</v>
      </c>
      <c r="D17" s="23">
        <v>2.0</v>
      </c>
      <c r="E17" s="23">
        <v>2.0</v>
      </c>
      <c r="F17" s="23">
        <v>2.0</v>
      </c>
      <c r="G17" s="23">
        <v>2.0</v>
      </c>
      <c r="H17" s="23">
        <v>2.0</v>
      </c>
      <c r="I17" s="23">
        <v>2.0</v>
      </c>
      <c r="J17" s="23">
        <v>2.0</v>
      </c>
      <c r="K17" s="23">
        <v>4.0</v>
      </c>
      <c r="L17" s="23">
        <v>4.0</v>
      </c>
      <c r="M17" s="23">
        <v>4.0</v>
      </c>
      <c r="N17" s="18">
        <f t="shared" si="3"/>
        <v>30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3" t="s">
        <v>27</v>
      </c>
      <c r="B18" s="23">
        <v>0.0</v>
      </c>
      <c r="C18" s="23">
        <v>0.0</v>
      </c>
      <c r="D18" s="23">
        <v>0.0</v>
      </c>
      <c r="E18" s="23">
        <v>0.0</v>
      </c>
      <c r="F18" s="23">
        <v>0.0</v>
      </c>
      <c r="G18" s="23">
        <v>0.0</v>
      </c>
      <c r="H18" s="23">
        <v>0.0</v>
      </c>
      <c r="I18" s="23">
        <v>0.0</v>
      </c>
      <c r="J18" s="23">
        <v>0.0</v>
      </c>
      <c r="K18" s="23">
        <v>10.0</v>
      </c>
      <c r="L18" s="23">
        <v>10.0</v>
      </c>
      <c r="M18" s="23">
        <v>10.0</v>
      </c>
      <c r="N18" s="18">
        <f t="shared" si="3"/>
        <v>30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13" t="s">
        <v>28</v>
      </c>
      <c r="B19" s="23">
        <f t="shared" ref="B19:J19" si="6">5000/1751</f>
        <v>2.855511136</v>
      </c>
      <c r="C19" s="23">
        <f t="shared" si="6"/>
        <v>2.855511136</v>
      </c>
      <c r="D19" s="23">
        <f t="shared" si="6"/>
        <v>2.855511136</v>
      </c>
      <c r="E19" s="23">
        <f t="shared" si="6"/>
        <v>2.855511136</v>
      </c>
      <c r="F19" s="23">
        <f t="shared" si="6"/>
        <v>2.855511136</v>
      </c>
      <c r="G19" s="23">
        <f t="shared" si="6"/>
        <v>2.855511136</v>
      </c>
      <c r="H19" s="23">
        <f t="shared" si="6"/>
        <v>2.855511136</v>
      </c>
      <c r="I19" s="23">
        <f t="shared" si="6"/>
        <v>2.855511136</v>
      </c>
      <c r="J19" s="23">
        <f t="shared" si="6"/>
        <v>2.855511136</v>
      </c>
      <c r="K19" s="23">
        <f t="shared" ref="K19:M19" si="7">20000/1751</f>
        <v>11.42204455</v>
      </c>
      <c r="L19" s="23">
        <f t="shared" si="7"/>
        <v>11.42204455</v>
      </c>
      <c r="M19" s="23">
        <f t="shared" si="7"/>
        <v>11.42204455</v>
      </c>
      <c r="N19" s="18">
        <f t="shared" si="3"/>
        <v>59.96573387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13" t="s">
        <v>29</v>
      </c>
      <c r="B20" s="23">
        <v>0.0</v>
      </c>
      <c r="C20" s="23">
        <v>0.0</v>
      </c>
      <c r="D20" s="23">
        <v>0.0</v>
      </c>
      <c r="E20" s="23">
        <v>0.0</v>
      </c>
      <c r="F20" s="23">
        <v>0.0</v>
      </c>
      <c r="G20" s="23">
        <v>0.0</v>
      </c>
      <c r="H20" s="23">
        <v>0.0</v>
      </c>
      <c r="I20" s="23">
        <v>0.0</v>
      </c>
      <c r="J20" s="23">
        <v>0.0</v>
      </c>
      <c r="K20" s="23">
        <v>0.0</v>
      </c>
      <c r="L20" s="23">
        <v>0.0</v>
      </c>
      <c r="M20" s="23">
        <v>42.0</v>
      </c>
      <c r="N20" s="18">
        <f t="shared" si="3"/>
        <v>42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3" t="s">
        <v>30</v>
      </c>
      <c r="B21" s="23">
        <v>0.0</v>
      </c>
      <c r="C21" s="23">
        <v>0.0</v>
      </c>
      <c r="D21" s="23">
        <v>0.0</v>
      </c>
      <c r="E21" s="23">
        <v>0.0</v>
      </c>
      <c r="F21" s="23">
        <v>0.0</v>
      </c>
      <c r="G21" s="23">
        <v>0.0</v>
      </c>
      <c r="H21" s="23">
        <v>0.0</v>
      </c>
      <c r="I21" s="23">
        <v>0.0</v>
      </c>
      <c r="J21" s="23">
        <v>0.0</v>
      </c>
      <c r="K21" s="23">
        <f t="shared" ref="K21:M21" si="8">50000/1751</f>
        <v>28.55511136</v>
      </c>
      <c r="L21" s="23">
        <f t="shared" si="8"/>
        <v>28.55511136</v>
      </c>
      <c r="M21" s="23">
        <f t="shared" si="8"/>
        <v>28.55511136</v>
      </c>
      <c r="N21" s="18">
        <f t="shared" si="3"/>
        <v>85.66533409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3" t="s">
        <v>31</v>
      </c>
      <c r="B22" s="23">
        <f t="shared" ref="B22:J22" si="9">30000/1751</f>
        <v>17.13306682</v>
      </c>
      <c r="C22" s="23">
        <f t="shared" si="9"/>
        <v>17.13306682</v>
      </c>
      <c r="D22" s="23">
        <f t="shared" si="9"/>
        <v>17.13306682</v>
      </c>
      <c r="E22" s="23">
        <f t="shared" si="9"/>
        <v>17.13306682</v>
      </c>
      <c r="F22" s="23">
        <f t="shared" si="9"/>
        <v>17.13306682</v>
      </c>
      <c r="G22" s="23">
        <f t="shared" si="9"/>
        <v>17.13306682</v>
      </c>
      <c r="H22" s="23">
        <f t="shared" si="9"/>
        <v>17.13306682</v>
      </c>
      <c r="I22" s="23">
        <f t="shared" si="9"/>
        <v>17.13306682</v>
      </c>
      <c r="J22" s="23">
        <f t="shared" si="9"/>
        <v>17.13306682</v>
      </c>
      <c r="K22" s="23">
        <f t="shared" ref="K22:M22" si="10">45000/1751</f>
        <v>25.69960023</v>
      </c>
      <c r="L22" s="23">
        <f t="shared" si="10"/>
        <v>25.69960023</v>
      </c>
      <c r="M22" s="23">
        <f t="shared" si="10"/>
        <v>25.69960023</v>
      </c>
      <c r="N22" s="18">
        <f t="shared" si="3"/>
        <v>231.2964021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3" t="s">
        <v>32</v>
      </c>
      <c r="B23" s="24">
        <f t="shared" ref="B23:M23" si="11">SUM(B13:B22)</f>
        <v>117.6767561</v>
      </c>
      <c r="C23" s="24">
        <f t="shared" si="11"/>
        <v>100.5436893</v>
      </c>
      <c r="D23" s="24">
        <f t="shared" si="11"/>
        <v>86.26613364</v>
      </c>
      <c r="E23" s="24">
        <f t="shared" si="11"/>
        <v>86.26613364</v>
      </c>
      <c r="F23" s="24">
        <f t="shared" si="11"/>
        <v>86.26613364</v>
      </c>
      <c r="G23" s="24">
        <f t="shared" si="11"/>
        <v>100.5436893</v>
      </c>
      <c r="H23" s="24">
        <f t="shared" si="11"/>
        <v>129.0988007</v>
      </c>
      <c r="I23" s="24">
        <f t="shared" si="11"/>
        <v>129.0988007</v>
      </c>
      <c r="J23" s="24">
        <f t="shared" si="11"/>
        <v>114.821245</v>
      </c>
      <c r="K23" s="24">
        <f t="shared" si="11"/>
        <v>198.2090234</v>
      </c>
      <c r="L23" s="24">
        <f t="shared" si="11"/>
        <v>303.8972016</v>
      </c>
      <c r="M23" s="24">
        <f t="shared" si="11"/>
        <v>360.1747573</v>
      </c>
      <c r="N23" s="18">
        <f t="shared" si="3"/>
        <v>1812.862364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3" t="s">
        <v>33</v>
      </c>
      <c r="B24" s="24">
        <f t="shared" ref="B24:M24" si="12">B23/B9</f>
        <v>0.358770598</v>
      </c>
      <c r="C24" s="24">
        <f t="shared" si="12"/>
        <v>0.49528911</v>
      </c>
      <c r="D24" s="24">
        <f t="shared" si="12"/>
        <v>0.9692824004</v>
      </c>
      <c r="E24" s="24">
        <f t="shared" si="12"/>
        <v>1.135080706</v>
      </c>
      <c r="F24" s="24">
        <f t="shared" si="12"/>
        <v>0.7373173815</v>
      </c>
      <c r="G24" s="24">
        <f t="shared" si="12"/>
        <v>0.5949330729</v>
      </c>
      <c r="H24" s="24">
        <f t="shared" si="12"/>
        <v>0.1803055875</v>
      </c>
      <c r="I24" s="24">
        <f t="shared" si="12"/>
        <v>0.1619809293</v>
      </c>
      <c r="J24" s="24">
        <f t="shared" si="12"/>
        <v>0.2225217926</v>
      </c>
      <c r="K24" s="24">
        <f t="shared" si="12"/>
        <v>0.3365178666</v>
      </c>
      <c r="L24" s="24">
        <f t="shared" si="12"/>
        <v>0.2170694297</v>
      </c>
      <c r="M24" s="24">
        <f t="shared" si="12"/>
        <v>0.2056966061</v>
      </c>
      <c r="N24" s="18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4.5" customHeight="1">
      <c r="A25" s="13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18">
        <f t="shared" ref="N25:N26" si="14">SUM(B25:M25)</f>
        <v>0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13" t="s">
        <v>34</v>
      </c>
      <c r="B26" s="24">
        <f t="shared" ref="B26:M26" si="13">B8-B23</f>
        <v>70.1016562</v>
      </c>
      <c r="C26" s="24">
        <f t="shared" si="13"/>
        <v>15.50428327</v>
      </c>
      <c r="D26" s="24">
        <f t="shared" si="13"/>
        <v>-35.09537407</v>
      </c>
      <c r="E26" s="24">
        <f t="shared" si="13"/>
        <v>-42.86236436</v>
      </c>
      <c r="F26" s="24">
        <f t="shared" si="13"/>
        <v>-19.10451171</v>
      </c>
      <c r="G26" s="24">
        <f t="shared" si="13"/>
        <v>-3.798972016</v>
      </c>
      <c r="H26" s="24">
        <f t="shared" si="13"/>
        <v>280.2101656</v>
      </c>
      <c r="I26" s="24">
        <f t="shared" si="13"/>
        <v>326.0696745</v>
      </c>
      <c r="J26" s="24">
        <f t="shared" si="13"/>
        <v>180.3243861</v>
      </c>
      <c r="K26" s="24">
        <f t="shared" si="13"/>
        <v>160.7909766</v>
      </c>
      <c r="L26" s="24">
        <f t="shared" si="13"/>
        <v>296.1027984</v>
      </c>
      <c r="M26" s="24">
        <f t="shared" si="13"/>
        <v>439.8252427</v>
      </c>
      <c r="N26" s="26">
        <f t="shared" si="14"/>
        <v>1668.067961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3" t="s">
        <v>35</v>
      </c>
      <c r="B27" s="27">
        <f t="shared" ref="B27:M27" si="15">B26/B8</f>
        <v>0.3733211679</v>
      </c>
      <c r="C27" s="27">
        <f t="shared" si="15"/>
        <v>0.1336023622</v>
      </c>
      <c r="D27" s="27">
        <f t="shared" si="15"/>
        <v>-0.6858482143</v>
      </c>
      <c r="E27" s="27">
        <f t="shared" si="15"/>
        <v>-0.9875263158</v>
      </c>
      <c r="F27" s="27">
        <f t="shared" si="15"/>
        <v>-0.2844557823</v>
      </c>
      <c r="G27" s="27">
        <f t="shared" si="15"/>
        <v>-0.03926800472</v>
      </c>
      <c r="H27" s="27">
        <f t="shared" si="15"/>
        <v>0.6845932747</v>
      </c>
      <c r="I27" s="27">
        <f t="shared" si="15"/>
        <v>0.7163713927</v>
      </c>
      <c r="J27" s="27">
        <f t="shared" si="15"/>
        <v>0.6109674923</v>
      </c>
      <c r="K27" s="27">
        <f t="shared" si="15"/>
        <v>0.4478857286</v>
      </c>
      <c r="L27" s="27">
        <f t="shared" si="15"/>
        <v>0.493504664</v>
      </c>
      <c r="M27" s="27">
        <f t="shared" si="15"/>
        <v>0.5497815534</v>
      </c>
      <c r="N27" s="27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8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8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8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8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8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8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8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8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8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8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8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8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8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8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8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8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8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8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8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8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8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8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8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8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8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8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8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8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8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8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8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8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8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8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8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8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8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8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8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8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8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8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8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8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8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8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8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8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8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8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8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8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8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8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8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8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8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8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8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8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8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8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8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8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8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8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8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8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8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8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8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8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8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8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8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8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8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8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8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8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8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8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8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8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8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8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8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8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8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8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8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8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8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8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8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8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8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8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8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8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8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8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8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8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8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8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8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8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8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8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8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8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8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8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8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8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8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8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8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8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8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8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8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8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8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8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8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8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8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8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8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8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8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8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8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8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8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8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8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8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8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8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8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8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8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8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8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8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8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8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8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8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8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8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8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8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8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8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8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8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8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8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8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8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8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8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8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8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8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8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8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8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8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8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8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8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8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8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8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8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8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8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8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8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8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8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8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8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8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8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8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8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8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8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8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8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8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29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1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1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1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2025-05-27T19:02:53Z</dcterms:created>
  <dc:creator>mponda</dc:creator>
</cp:coreProperties>
</file>