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dward\Documents\EntrAPov\winnie\"/>
    </mc:Choice>
  </mc:AlternateContent>
  <xr:revisionPtr revIDLastSave="0" documentId="13_ncr:1_{91D2F816-DECB-4E76-92A9-C6B5342CAC6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1" l="1"/>
  <c r="O27" i="1"/>
  <c r="O5" i="1"/>
  <c r="I7" i="1"/>
  <c r="C5" i="1"/>
  <c r="I35" i="1"/>
  <c r="C32" i="1"/>
  <c r="C10" i="1"/>
  <c r="C7" i="1"/>
  <c r="C6" i="1"/>
  <c r="D10" i="1"/>
  <c r="D9" i="1"/>
  <c r="D8" i="1"/>
  <c r="D7" i="1"/>
  <c r="D6" i="1"/>
  <c r="D5" i="1"/>
  <c r="P32" i="1"/>
  <c r="P31" i="1"/>
  <c r="P30" i="1"/>
  <c r="P29" i="1"/>
  <c r="P28" i="1"/>
  <c r="P27" i="1"/>
  <c r="O31" i="1"/>
  <c r="O30" i="1"/>
  <c r="O29" i="1"/>
  <c r="O28" i="1"/>
  <c r="O25" i="1"/>
  <c r="O24" i="1"/>
  <c r="O23" i="1"/>
  <c r="O22" i="1"/>
  <c r="O20" i="1"/>
  <c r="P25" i="1"/>
  <c r="P24" i="1"/>
  <c r="P23" i="1"/>
  <c r="P22" i="1"/>
  <c r="P20" i="1"/>
  <c r="O21" i="1"/>
  <c r="O17" i="1"/>
  <c r="O15" i="1"/>
  <c r="P17" i="1"/>
  <c r="P15" i="1"/>
  <c r="P13" i="1"/>
  <c r="P12" i="1"/>
  <c r="O9" i="1"/>
  <c r="O8" i="1"/>
  <c r="O6" i="1"/>
  <c r="P10" i="1"/>
  <c r="P9" i="1"/>
  <c r="P8" i="1"/>
  <c r="P6" i="1"/>
  <c r="P5" i="1"/>
  <c r="O10" i="1"/>
  <c r="O7" i="1"/>
  <c r="P7" i="1"/>
  <c r="J40" i="1"/>
  <c r="J38" i="1"/>
  <c r="I40" i="1"/>
  <c r="I37" i="1"/>
  <c r="J39" i="1"/>
  <c r="J37" i="1"/>
  <c r="J36" i="1"/>
  <c r="J35" i="1"/>
  <c r="I39" i="1"/>
  <c r="I32" i="1"/>
  <c r="I31" i="1"/>
  <c r="I29" i="1"/>
  <c r="I27" i="1"/>
  <c r="J32" i="1"/>
  <c r="J31" i="1"/>
  <c r="J29" i="1"/>
  <c r="J27" i="1"/>
  <c r="I25" i="1"/>
  <c r="I23" i="1"/>
  <c r="I22" i="1"/>
  <c r="I21" i="1"/>
  <c r="J25" i="1"/>
  <c r="J24" i="1"/>
  <c r="J23" i="1"/>
  <c r="J22" i="1"/>
  <c r="J21" i="1"/>
  <c r="J17" i="1"/>
  <c r="J16" i="1"/>
  <c r="J15" i="1"/>
  <c r="J14" i="1"/>
  <c r="J13" i="1"/>
  <c r="I17" i="1"/>
  <c r="I16" i="1"/>
  <c r="I15" i="1"/>
  <c r="I14" i="1"/>
  <c r="I13" i="1"/>
  <c r="I9" i="1"/>
  <c r="J9" i="1"/>
  <c r="I10" i="1"/>
  <c r="J10" i="1"/>
  <c r="J8" i="1"/>
  <c r="I8" i="1"/>
  <c r="J6" i="1"/>
  <c r="J5" i="1"/>
  <c r="I5" i="1"/>
  <c r="A5" i="1"/>
  <c r="A6" i="1" s="1"/>
  <c r="A7" i="1" s="1"/>
  <c r="A8" i="1" s="1"/>
  <c r="A9" i="1" s="1"/>
  <c r="A10" i="1" s="1"/>
  <c r="A12" i="1" s="1"/>
  <c r="A13" i="1" s="1"/>
  <c r="A14" i="1" s="1"/>
  <c r="A15" i="1" s="1"/>
  <c r="A16" i="1" s="1"/>
  <c r="A17" i="1" s="1"/>
  <c r="A20" i="1" s="1"/>
  <c r="A21" i="1" s="1"/>
  <c r="A22" i="1" s="1"/>
  <c r="A23" i="1" s="1"/>
  <c r="A24" i="1" s="1"/>
  <c r="A25" i="1" s="1"/>
  <c r="A27" i="1" s="1"/>
  <c r="A28" i="1" s="1"/>
  <c r="A29" i="1" s="1"/>
  <c r="A30" i="1" s="1"/>
  <c r="A31" i="1" s="1"/>
  <c r="A32" i="1" s="1"/>
  <c r="G5" i="1"/>
  <c r="G6" i="1" s="1"/>
  <c r="D32" i="1"/>
  <c r="D31" i="1"/>
  <c r="D30" i="1"/>
  <c r="D29" i="1"/>
  <c r="D28" i="1"/>
  <c r="D27" i="1"/>
  <c r="E5" i="1" l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K3" i="1" s="1"/>
  <c r="K5" i="1" s="1"/>
  <c r="K6" i="1" s="1"/>
  <c r="K7" i="1" s="1"/>
  <c r="K8" i="1" s="1"/>
  <c r="K9" i="1" s="1"/>
  <c r="K10" i="1" s="1"/>
  <c r="K11" i="1" s="1"/>
  <c r="G7" i="1"/>
  <c r="G8" i="1" s="1"/>
  <c r="G9" i="1" s="1"/>
  <c r="G10" i="1" s="1"/>
  <c r="K12" i="1" l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G12" i="1"/>
  <c r="G13" i="1" s="1"/>
  <c r="G14" i="1" s="1"/>
  <c r="G15" i="1" s="1"/>
  <c r="G16" i="1" s="1"/>
  <c r="G17" i="1" s="1"/>
  <c r="K26" i="1" l="1"/>
  <c r="K27" i="1" s="1"/>
  <c r="K28" i="1" s="1"/>
  <c r="K29" i="1" s="1"/>
  <c r="K30" i="1" s="1"/>
  <c r="K31" i="1" s="1"/>
  <c r="K32" i="1" s="1"/>
  <c r="G20" i="1"/>
  <c r="G21" i="1" s="1"/>
  <c r="G22" i="1" s="1"/>
  <c r="G23" i="1" s="1"/>
  <c r="G24" i="1" s="1"/>
  <c r="G25" i="1" s="1"/>
  <c r="K33" i="1" l="1"/>
  <c r="K34" i="1" s="1"/>
  <c r="K35" i="1" s="1"/>
  <c r="K36" i="1" s="1"/>
  <c r="K37" i="1" s="1"/>
  <c r="K38" i="1" s="1"/>
  <c r="K39" i="1" s="1"/>
  <c r="K40" i="1" s="1"/>
  <c r="K42" i="1" s="1"/>
  <c r="Q3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G27" i="1"/>
  <c r="G28" i="1" s="1"/>
  <c r="G29" i="1" s="1"/>
  <c r="G30" i="1" s="1"/>
  <c r="G31" i="1" s="1"/>
  <c r="G32" i="1" s="1"/>
  <c r="G35" i="1" l="1"/>
  <c r="G36" i="1" s="1"/>
  <c r="G37" i="1" s="1"/>
  <c r="G38" i="1" s="1"/>
  <c r="G39" i="1" s="1"/>
  <c r="G40" i="1" s="1"/>
  <c r="M5" i="1" s="1"/>
  <c r="M6" i="1" s="1"/>
  <c r="M7" i="1" s="1"/>
  <c r="M8" i="1" s="1"/>
  <c r="M9" i="1" s="1"/>
  <c r="M10" i="1" s="1"/>
  <c r="M12" i="1" s="1"/>
  <c r="M13" i="1" s="1"/>
  <c r="M14" i="1" s="1"/>
  <c r="M15" i="1" s="1"/>
  <c r="M16" i="1" s="1"/>
  <c r="M17" i="1" s="1"/>
  <c r="M20" i="1" s="1"/>
  <c r="M21" i="1" s="1"/>
  <c r="M22" i="1" s="1"/>
  <c r="M23" i="1" s="1"/>
  <c r="M24" i="1" s="1"/>
  <c r="M25" i="1" s="1"/>
  <c r="M27" i="1" s="1"/>
  <c r="M28" i="1" s="1"/>
  <c r="M29" i="1" s="1"/>
  <c r="M30" i="1" s="1"/>
  <c r="M31" i="1" s="1"/>
  <c r="M32" i="1" s="1"/>
</calcChain>
</file>

<file path=xl/sharedStrings.xml><?xml version="1.0" encoding="utf-8"?>
<sst xmlns="http://schemas.openxmlformats.org/spreadsheetml/2006/main" count="101" uniqueCount="74">
  <si>
    <t>Day</t>
  </si>
  <si>
    <t>Description</t>
  </si>
  <si>
    <t>Expense</t>
  </si>
  <si>
    <t>Revenue</t>
  </si>
  <si>
    <t>Account Balance</t>
  </si>
  <si>
    <t>Blowing, Knotless</t>
  </si>
  <si>
    <t>My busines Week ending balance</t>
  </si>
  <si>
    <t>Blowing</t>
  </si>
  <si>
    <t>Blowing, Retouch</t>
  </si>
  <si>
    <t>Dread, fish tail,  Corn rows</t>
  </si>
  <si>
    <t>Knottes, Retouch, Corn rows</t>
  </si>
  <si>
    <t>Fish tail, Blowing, Retouch, Corn rows</t>
  </si>
  <si>
    <t>Retouch, Knotless, Blowing, wash and set, breadind</t>
  </si>
  <si>
    <t>Blowing and Knotless</t>
  </si>
  <si>
    <t>Dread retouch, Blowing</t>
  </si>
  <si>
    <t>Retouch, Dread, Blowing.</t>
  </si>
  <si>
    <t>Retouch, Knotless, Corn rows.</t>
  </si>
  <si>
    <t>Dread, retouch, fishtail, corn rows</t>
  </si>
  <si>
    <t>Corn rows, Blowing, Hair food</t>
  </si>
  <si>
    <t>Corn rows, fishtail, Blowing, lipstick.</t>
  </si>
  <si>
    <t>Blowing and Corn rows.</t>
  </si>
  <si>
    <t>Retouch and Knotless</t>
  </si>
  <si>
    <t>Dread and retouch</t>
  </si>
  <si>
    <t>Lunch, Dread Retouch, Corn rolls</t>
  </si>
  <si>
    <t>Hair wash and set</t>
  </si>
  <si>
    <t>Retouch, Lunch</t>
  </si>
  <si>
    <t>Start Dread, Hair blowing, Lunch</t>
  </si>
  <si>
    <t>Hair blowing, knoteless braiding, Dread retouch, bought Molding gel.</t>
  </si>
  <si>
    <t>Lunch, Dread Retouch</t>
  </si>
  <si>
    <t>Knoteless braiding, Lunch, bought gel.</t>
  </si>
  <si>
    <t>Hair blowing, Lunch.</t>
  </si>
  <si>
    <t>Corn rolls, bought molding gel</t>
  </si>
  <si>
    <t>Hair blowing, Knoteless, lunch.</t>
  </si>
  <si>
    <t>wash and set, Lunch.</t>
  </si>
  <si>
    <t>Corn rolls, bought relaxer gel, lunch</t>
  </si>
  <si>
    <t>Dread retouch, weaving, Lunch.</t>
  </si>
  <si>
    <t>hair braiding twist</t>
  </si>
  <si>
    <t>Dread start, dread retouch, dread retouch.</t>
  </si>
  <si>
    <t>Dread retouch, Dread retouch, bought molding gel</t>
  </si>
  <si>
    <t>Dread retouch, Lunch</t>
  </si>
  <si>
    <t>Dread Retouch, Hair Braiding weaving, Lunch</t>
  </si>
  <si>
    <t>Lunch, bought molding gel, Hair wash and set, Hair steaming, Hair braiding knoteless, Dread retouch</t>
  </si>
  <si>
    <r>
      <t xml:space="preserve">My business </t>
    </r>
    <r>
      <rPr>
        <b/>
        <sz val="16"/>
        <color theme="1"/>
        <rFont val="Calibri"/>
        <family val="2"/>
        <scheme val="minor"/>
      </rPr>
      <t>starting</t>
    </r>
    <r>
      <rPr>
        <sz val="16"/>
        <color theme="1"/>
        <rFont val="Calibri"/>
        <family val="2"/>
        <scheme val="minor"/>
      </rPr>
      <t xml:space="preserve"> balance</t>
    </r>
  </si>
  <si>
    <t>Hair blowing, Hair blowing.</t>
  </si>
  <si>
    <t>Dread start, Hair blowing.</t>
  </si>
  <si>
    <t>hair Blowing.</t>
  </si>
  <si>
    <t>Dread Retouch, Dread Retouch, Hair Braiding Knoteless, Lunch</t>
  </si>
  <si>
    <t>Braiding wig twist, re-tighting, hair blowing and Lunch</t>
  </si>
  <si>
    <t>Hair blowing, Dread retouch, hair wash and set, Lunch</t>
  </si>
  <si>
    <t>Hair re-laxing, Hair wash and blow.</t>
  </si>
  <si>
    <t>Hair braiding picking, Hair wash and set, Plain hair braiding corn rolls and lunch</t>
  </si>
  <si>
    <t>Blowing, Hair wash &amp; set, self-salary</t>
  </si>
  <si>
    <t>Hair blowing, Self-salary</t>
  </si>
  <si>
    <t>Lunch, Braiding natural twist, taxes &amp; bills</t>
  </si>
  <si>
    <t>taxes and bills</t>
  </si>
  <si>
    <t>Lunch, Hair braiding corn rolls, taxes and bills</t>
  </si>
  <si>
    <t>Hair wash and set, lunch</t>
  </si>
  <si>
    <t>Hair braiding, lunch</t>
  </si>
  <si>
    <t>Dread start, Dread retouch, Dread retouch, Hair corn rolls, bought Hair food.</t>
  </si>
  <si>
    <t>Hair blowing, natural corn rolls</t>
  </si>
  <si>
    <t xml:space="preserve"> Knotless</t>
  </si>
  <si>
    <t>Dread retouch, Dread retouch</t>
  </si>
  <si>
    <t>Dread retouch, lunch</t>
  </si>
  <si>
    <t>Dread sister locks, lunch</t>
  </si>
  <si>
    <t>Knoteless and Dread retouch, Hair food, lunch.</t>
  </si>
  <si>
    <t>Dread retouch, Dread retouch, lunch</t>
  </si>
  <si>
    <t>Hair wash and set, Hair wash and blow, lunch</t>
  </si>
  <si>
    <t>Lunch, Hair corn rolls,</t>
  </si>
  <si>
    <t>lunch, hair weaving, hair wash and  set, Dread retouch</t>
  </si>
  <si>
    <t xml:space="preserve"> Dread retouch, lunch</t>
  </si>
  <si>
    <t>lunch, hair blowing, Hair steaming</t>
  </si>
  <si>
    <t>Dread retouch, hair wash and set, Dread retouch, bought gel and lunch</t>
  </si>
  <si>
    <t>natural twist, hair blowing, lunch</t>
  </si>
  <si>
    <t>Dread retouch,Dread retouch, sister locks, Self-salary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</si>
</sst>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4" fontId="2" fillId="0" borderId="0" xfId="0" applyNumberFormat="1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left" wrapText="1"/>
    </xf>
    <xf numFmtId="0" fontId="3" fillId="2" borderId="0" xfId="0" applyFont="1" applyFill="1" applyAlignment="1">
      <alignment horizontal="center" wrapText="1"/>
    </xf>
    <xf numFmtId="44" fontId="2" fillId="0" borderId="0" xfId="1" applyFont="1" applyAlignment="1">
      <alignment wrapText="1"/>
    </xf>
    <xf numFmtId="44" fontId="2" fillId="0" borderId="0" xfId="1" applyFont="1" applyAlignment="1">
      <alignment horizontal="center" wrapText="1"/>
    </xf>
    <xf numFmtId="44" fontId="2" fillId="0" borderId="0" xfId="1" applyFont="1" applyAlignment="1">
      <alignment horizontal="center" vertical="center" wrapText="1"/>
    </xf>
    <xf numFmtId="44" fontId="3" fillId="0" borderId="0" xfId="1" applyFont="1" applyAlignment="1">
      <alignment horizontal="center" wrapText="1"/>
    </xf>
    <xf numFmtId="44" fontId="3" fillId="0" borderId="0" xfId="1" applyFont="1" applyAlignment="1">
      <alignment wrapText="1"/>
    </xf>
    <xf numFmtId="44" fontId="3" fillId="0" borderId="0" xfId="1" applyFont="1" applyAlignment="1">
      <alignment horizontal="center" vertical="center" wrapText="1"/>
    </xf>
    <xf numFmtId="44" fontId="3" fillId="0" borderId="0" xfId="0" applyNumberFormat="1" applyFont="1" applyAlignment="1">
      <alignment wrapText="1"/>
    </xf>
    <xf numFmtId="8" fontId="3" fillId="0" borderId="0" xfId="1" applyNumberFormat="1" applyFont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4" fontId="3" fillId="2" borderId="0" xfId="1" applyFont="1" applyFill="1" applyAlignment="1">
      <alignment horizontal="center" wrapText="1"/>
    </xf>
    <xf numFmtId="164" fontId="3" fillId="0" borderId="0" xfId="0" applyNumberFormat="1" applyFont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wrapText="1"/>
    </xf>
    <xf numFmtId="44" fontId="3" fillId="0" borderId="0" xfId="1" applyFont="1" applyFill="1" applyBorder="1" applyAlignment="1">
      <alignment wrapText="1"/>
    </xf>
    <xf numFmtId="1" fontId="3" fillId="0" borderId="0" xfId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44" fontId="3" fillId="0" borderId="0" xfId="0" applyNumberFormat="1" applyFont="1" applyFill="1" applyBorder="1" applyAlignment="1">
      <alignment wrapText="1"/>
    </xf>
    <xf numFmtId="9" fontId="3" fillId="0" borderId="0" xfId="2" applyFont="1" applyFill="1" applyBorder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2"/>
  <sheetViews>
    <sheetView tabSelected="1" zoomScale="70" zoomScaleNormal="70" workbookViewId="0">
      <selection activeCell="G9" sqref="G9"/>
    </sheetView>
  </sheetViews>
  <sheetFormatPr defaultColWidth="8.77734375" defaultRowHeight="21" x14ac:dyDescent="0.4"/>
  <cols>
    <col min="1" max="1" width="43.109375" style="4" customWidth="1"/>
    <col min="2" max="2" width="44.44140625" style="3" customWidth="1"/>
    <col min="3" max="3" width="12" style="9" bestFit="1" customWidth="1"/>
    <col min="4" max="4" width="13.77734375" style="9" customWidth="1"/>
    <col min="5" max="5" width="13.77734375" style="10" customWidth="1"/>
    <col min="6" max="6" width="8.77734375" style="3"/>
    <col min="7" max="7" width="44.109375" style="16" customWidth="1"/>
    <col min="8" max="8" width="28.88671875" style="3" customWidth="1"/>
    <col min="9" max="9" width="11.33203125" style="10" bestFit="1" customWidth="1"/>
    <col min="10" max="10" width="17.77734375" style="10" bestFit="1" customWidth="1"/>
    <col min="11" max="11" width="14.21875" style="3" customWidth="1"/>
    <col min="12" max="12" width="9.5546875" style="3" customWidth="1"/>
    <col min="13" max="13" width="42.33203125" style="16" customWidth="1"/>
    <col min="14" max="14" width="39.33203125" style="3" customWidth="1"/>
    <col min="15" max="15" width="12.88671875" style="3" customWidth="1"/>
    <col min="16" max="16" width="14.33203125" style="3" customWidth="1"/>
    <col min="17" max="17" width="22.77734375" style="3" customWidth="1"/>
    <col min="18" max="18" width="11.21875" style="3" customWidth="1"/>
    <col min="19" max="19" width="10.21875" style="3" bestFit="1" customWidth="1"/>
    <col min="20" max="20" width="23.109375" style="3" customWidth="1"/>
    <col min="21" max="21" width="13.5546875" style="3" bestFit="1" customWidth="1"/>
    <col min="22" max="22" width="12.33203125" style="3" customWidth="1"/>
    <col min="23" max="23" width="13.21875" style="3" customWidth="1"/>
    <col min="24" max="24" width="13.109375" style="3" customWidth="1"/>
    <col min="25" max="25" width="11.77734375" style="3" customWidth="1"/>
    <col min="26" max="26" width="13.21875" style="3" customWidth="1"/>
    <col min="27" max="27" width="11.88671875" style="3" customWidth="1"/>
    <col min="28" max="28" width="13.21875" style="3" customWidth="1"/>
    <col min="29" max="30" width="8.77734375" style="3"/>
    <col min="31" max="31" width="43.5546875" style="2" customWidth="1"/>
    <col min="32" max="33" width="13.5546875" style="3" bestFit="1" customWidth="1"/>
    <col min="34" max="34" width="16.33203125" style="3" customWidth="1"/>
    <col min="35" max="35" width="14.6640625" style="3" customWidth="1"/>
    <col min="36" max="36" width="14.88671875" style="3" customWidth="1"/>
    <col min="37" max="37" width="16" style="3" customWidth="1"/>
    <col min="38" max="38" width="15.5546875" style="3" customWidth="1"/>
    <col min="39" max="39" width="16.21875" style="3" customWidth="1"/>
    <col min="40" max="40" width="16.109375" style="3" customWidth="1"/>
    <col min="41" max="41" width="12.6640625" style="3" customWidth="1"/>
    <col min="42" max="42" width="15.88671875" style="3" customWidth="1"/>
    <col min="43" max="43" width="15.44140625" style="3" customWidth="1"/>
    <col min="44" max="44" width="8.77734375" style="3"/>
    <col min="45" max="45" width="11.6640625" style="3" bestFit="1" customWidth="1"/>
    <col min="46" max="16384" width="8.77734375" style="3"/>
  </cols>
  <sheetData>
    <row r="1" spans="1:45" ht="63" x14ac:dyDescent="0.4">
      <c r="A1" s="1" t="s">
        <v>0</v>
      </c>
      <c r="B1" s="2" t="s">
        <v>1</v>
      </c>
      <c r="C1" s="7" t="s">
        <v>2</v>
      </c>
      <c r="D1" s="7" t="s">
        <v>3</v>
      </c>
      <c r="E1" s="6" t="s">
        <v>4</v>
      </c>
      <c r="G1" s="1" t="s">
        <v>0</v>
      </c>
      <c r="H1" s="2" t="s">
        <v>1</v>
      </c>
      <c r="I1" s="8" t="s">
        <v>2</v>
      </c>
      <c r="J1" s="8" t="s">
        <v>3</v>
      </c>
      <c r="K1" s="6" t="s">
        <v>4</v>
      </c>
      <c r="M1" s="1" t="s">
        <v>0</v>
      </c>
      <c r="N1" s="2" t="s">
        <v>1</v>
      </c>
      <c r="O1" s="8" t="s">
        <v>2</v>
      </c>
      <c r="P1" s="8" t="s">
        <v>3</v>
      </c>
      <c r="Q1" s="6" t="s">
        <v>4</v>
      </c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9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</row>
    <row r="2" spans="1:45" x14ac:dyDescent="0.4">
      <c r="G2" s="4"/>
      <c r="I2" s="11"/>
      <c r="J2" s="11"/>
      <c r="K2" s="10"/>
      <c r="M2" s="4"/>
      <c r="O2" s="11"/>
      <c r="P2" s="11"/>
      <c r="Q2" s="10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20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5" x14ac:dyDescent="0.4">
      <c r="A3" s="17" t="s">
        <v>42</v>
      </c>
      <c r="B3" s="17"/>
      <c r="C3" s="17"/>
      <c r="D3" s="17"/>
      <c r="E3" s="10">
        <v>0</v>
      </c>
      <c r="G3" s="17" t="s">
        <v>42</v>
      </c>
      <c r="H3" s="17"/>
      <c r="I3" s="17"/>
      <c r="J3" s="17"/>
      <c r="K3" s="13">
        <f>E33</f>
        <v>115.98200348087497</v>
      </c>
      <c r="M3" s="17" t="s">
        <v>42</v>
      </c>
      <c r="N3" s="17"/>
      <c r="O3" s="17"/>
      <c r="P3" s="17"/>
      <c r="Q3" s="10">
        <f>K42</f>
        <v>166.74740041928715</v>
      </c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20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</row>
    <row r="4" spans="1:45" x14ac:dyDescent="0.4">
      <c r="G4" s="4"/>
      <c r="I4" s="11"/>
      <c r="J4" s="11"/>
      <c r="K4" s="10"/>
      <c r="M4" s="4"/>
      <c r="O4" s="11"/>
      <c r="P4" s="11"/>
      <c r="Q4" s="10"/>
      <c r="T4" s="18"/>
      <c r="U4" s="22"/>
      <c r="V4" s="22"/>
      <c r="W4" s="22"/>
      <c r="X4" s="18"/>
      <c r="Y4" s="18"/>
      <c r="Z4" s="18"/>
      <c r="AA4" s="18"/>
      <c r="AB4" s="18"/>
      <c r="AC4" s="18"/>
      <c r="AD4" s="18"/>
      <c r="AE4" s="20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</row>
    <row r="5" spans="1:45" ht="42" x14ac:dyDescent="0.4">
      <c r="A5" s="4">
        <f>DATE(2024,12,2)</f>
        <v>45628</v>
      </c>
      <c r="B5" s="3" t="s">
        <v>53</v>
      </c>
      <c r="C5" s="9">
        <f>(30+250)/28.09</f>
        <v>9.9679601281594881</v>
      </c>
      <c r="D5" s="9">
        <f>100/28.09</f>
        <v>3.5599857600569598</v>
      </c>
      <c r="E5" s="10">
        <f>(D5-C5)+E3</f>
        <v>-6.4079743681025283</v>
      </c>
      <c r="G5" s="4">
        <f>DATE(2024,12,30)</f>
        <v>45656</v>
      </c>
      <c r="H5" s="3" t="s">
        <v>23</v>
      </c>
      <c r="I5" s="9">
        <f>30/28.09</f>
        <v>1.067995728017088</v>
      </c>
      <c r="J5" s="9">
        <f>170/28.09</f>
        <v>6.0519757920968313</v>
      </c>
      <c r="K5" s="10">
        <f>(J5-I5)+K3</f>
        <v>120.96598354495471</v>
      </c>
      <c r="M5" s="4">
        <f>G40+2</f>
        <v>45691</v>
      </c>
      <c r="N5" s="3" t="s">
        <v>55</v>
      </c>
      <c r="O5" s="9">
        <f>(15+250)/28.09</f>
        <v>9.433962264150944</v>
      </c>
      <c r="P5" s="9">
        <f>150/28.09</f>
        <v>5.3399786400854401</v>
      </c>
      <c r="Q5" s="10">
        <f>(P5-O5)+Q3</f>
        <v>162.65341679522163</v>
      </c>
      <c r="T5" s="18"/>
      <c r="U5" s="22"/>
      <c r="V5" s="22"/>
      <c r="W5" s="22"/>
      <c r="X5" s="22"/>
      <c r="Y5" s="22"/>
      <c r="Z5" s="22"/>
      <c r="AA5" s="22"/>
      <c r="AB5" s="22"/>
      <c r="AC5" s="18"/>
      <c r="AD5" s="18"/>
      <c r="AE5" s="20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</row>
    <row r="6" spans="1:45" ht="42" x14ac:dyDescent="0.4">
      <c r="A6" s="4">
        <f>A5+1</f>
        <v>45629</v>
      </c>
      <c r="B6" s="3" t="s">
        <v>47</v>
      </c>
      <c r="C6" s="9">
        <f>30/28.09</f>
        <v>1.067995728017088</v>
      </c>
      <c r="D6" s="9">
        <f>380/28.09</f>
        <v>13.527945888216447</v>
      </c>
      <c r="E6" s="10">
        <f>(D6-C6)+E5</f>
        <v>6.0519757920968305</v>
      </c>
      <c r="G6" s="4">
        <f>G5+1</f>
        <v>45657</v>
      </c>
      <c r="H6" s="3" t="s">
        <v>24</v>
      </c>
      <c r="I6" s="9"/>
      <c r="J6" s="9">
        <f>60/28.09</f>
        <v>2.135991456034176</v>
      </c>
      <c r="K6" s="10">
        <f>(J6-I6)+K5</f>
        <v>123.10197500098889</v>
      </c>
      <c r="M6" s="4">
        <f>M5+1</f>
        <v>45692</v>
      </c>
      <c r="N6" s="3" t="s">
        <v>56</v>
      </c>
      <c r="O6" s="9">
        <f>10/28.09</f>
        <v>0.35599857600569595</v>
      </c>
      <c r="P6" s="9">
        <f>45/28.09</f>
        <v>1.6019935920256319</v>
      </c>
      <c r="Q6" s="10">
        <f>(P6-O6)+Q5</f>
        <v>163.89941181124158</v>
      </c>
      <c r="T6" s="24"/>
      <c r="U6" s="18"/>
      <c r="V6" s="18"/>
      <c r="W6" s="18"/>
      <c r="X6" s="18"/>
      <c r="Y6" s="18"/>
      <c r="Z6" s="18"/>
      <c r="AA6" s="18"/>
      <c r="AB6" s="18"/>
      <c r="AC6" s="18"/>
      <c r="AD6" s="18"/>
      <c r="AE6" s="20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</row>
    <row r="7" spans="1:45" ht="42" x14ac:dyDescent="0.4">
      <c r="A7" s="4">
        <f t="shared" ref="A7:A10" si="0">A6+1</f>
        <v>45630</v>
      </c>
      <c r="B7" s="3" t="s">
        <v>48</v>
      </c>
      <c r="C7" s="9">
        <f>30/28.09</f>
        <v>1.067995728017088</v>
      </c>
      <c r="D7" s="9">
        <f>175/28.09</f>
        <v>6.2299750800996794</v>
      </c>
      <c r="E7" s="10">
        <f t="shared" ref="E7:E10" si="1">(D7-C7)+E6</f>
        <v>11.213955144179423</v>
      </c>
      <c r="G7" s="4">
        <f t="shared" ref="G7:G10" si="2">G6+1</f>
        <v>45658</v>
      </c>
      <c r="H7" s="3" t="s">
        <v>54</v>
      </c>
      <c r="I7" s="9">
        <f>250/28.09</f>
        <v>8.8999644001423999</v>
      </c>
      <c r="J7" s="9"/>
      <c r="K7" s="10">
        <f t="shared" ref="K7:K40" si="3">(J7-I7)+K6</f>
        <v>114.20201060084649</v>
      </c>
      <c r="M7" s="4">
        <f t="shared" ref="M7:M10" si="4">M6+1</f>
        <v>45693</v>
      </c>
      <c r="O7" s="9">
        <f>0</f>
        <v>0</v>
      </c>
      <c r="P7" s="9">
        <f>0</f>
        <v>0</v>
      </c>
      <c r="Q7" s="10">
        <f t="shared" ref="Q7:Q33" si="5">(P7-O7)+Q6</f>
        <v>163.89941181124158</v>
      </c>
      <c r="T7" s="18"/>
      <c r="U7" s="22"/>
      <c r="V7" s="22"/>
      <c r="W7" s="22"/>
      <c r="X7" s="22"/>
      <c r="Y7" s="22"/>
      <c r="Z7" s="22"/>
      <c r="AA7" s="22"/>
      <c r="AB7" s="22"/>
      <c r="AC7" s="18"/>
      <c r="AD7" s="18"/>
      <c r="AE7" s="25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</row>
    <row r="8" spans="1:45" x14ac:dyDescent="0.4">
      <c r="A8" s="4">
        <f t="shared" si="0"/>
        <v>45631</v>
      </c>
      <c r="B8" s="3" t="s">
        <v>49</v>
      </c>
      <c r="C8" s="9">
        <v>0</v>
      </c>
      <c r="D8" s="9">
        <f>80/28.09</f>
        <v>2.8479886080455676</v>
      </c>
      <c r="E8" s="10">
        <f t="shared" si="1"/>
        <v>14.061943752224991</v>
      </c>
      <c r="G8" s="4">
        <f t="shared" si="2"/>
        <v>45659</v>
      </c>
      <c r="H8" s="3" t="s">
        <v>25</v>
      </c>
      <c r="I8" s="9">
        <f>15/28.09</f>
        <v>0.53399786400854399</v>
      </c>
      <c r="J8" s="9">
        <f>100/28.09</f>
        <v>3.5599857600569598</v>
      </c>
      <c r="K8" s="10">
        <f t="shared" si="3"/>
        <v>117.22799849689491</v>
      </c>
      <c r="M8" s="4">
        <f t="shared" si="4"/>
        <v>45694</v>
      </c>
      <c r="N8" s="3" t="s">
        <v>57</v>
      </c>
      <c r="O8" s="9">
        <f>30/28.09</f>
        <v>1.067995728017088</v>
      </c>
      <c r="P8" s="9">
        <f>85/28.09</f>
        <v>3.0259878960484157</v>
      </c>
      <c r="Q8" s="10">
        <f t="shared" si="5"/>
        <v>165.8574039792729</v>
      </c>
      <c r="T8" s="26"/>
      <c r="U8" s="27"/>
      <c r="V8" s="27"/>
      <c r="W8" s="27"/>
      <c r="X8" s="27"/>
      <c r="Y8" s="27"/>
      <c r="Z8" s="27"/>
      <c r="AA8" s="27"/>
      <c r="AB8" s="27"/>
      <c r="AC8" s="18"/>
      <c r="AD8" s="18"/>
      <c r="AE8" s="20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</row>
    <row r="9" spans="1:45" ht="63" x14ac:dyDescent="0.4">
      <c r="A9" s="4">
        <f t="shared" si="0"/>
        <v>45632</v>
      </c>
      <c r="B9" s="3" t="s">
        <v>50</v>
      </c>
      <c r="C9" s="9">
        <v>0</v>
      </c>
      <c r="D9" s="9">
        <f>350/28.09</f>
        <v>12.459950160199359</v>
      </c>
      <c r="E9" s="10">
        <f t="shared" si="1"/>
        <v>26.52189391242435</v>
      </c>
      <c r="G9" s="4">
        <f t="shared" si="2"/>
        <v>45660</v>
      </c>
      <c r="H9" s="3" t="s">
        <v>26</v>
      </c>
      <c r="I9" s="9">
        <f>30/28.09</f>
        <v>1.067995728017088</v>
      </c>
      <c r="J9" s="9">
        <f>270/28.09</f>
        <v>9.611961552153792</v>
      </c>
      <c r="K9" s="10">
        <f t="shared" si="3"/>
        <v>125.77196432103162</v>
      </c>
      <c r="M9" s="4">
        <f t="shared" si="4"/>
        <v>45695</v>
      </c>
      <c r="N9" s="3" t="s">
        <v>58</v>
      </c>
      <c r="O9" s="9">
        <f>155/28.09</f>
        <v>5.5179779280882872</v>
      </c>
      <c r="P9" s="9">
        <f>600/28.09</f>
        <v>21.35991456034176</v>
      </c>
      <c r="Q9" s="10">
        <f t="shared" si="5"/>
        <v>181.69934061152637</v>
      </c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20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</row>
    <row r="10" spans="1:45" ht="84" x14ac:dyDescent="0.4">
      <c r="A10" s="4">
        <f t="shared" si="0"/>
        <v>45633</v>
      </c>
      <c r="B10" s="3" t="s">
        <v>17</v>
      </c>
      <c r="C10" s="9">
        <f>30/28.09</f>
        <v>1.067995728017088</v>
      </c>
      <c r="D10" s="9">
        <f>100/28.09</f>
        <v>3.5599857600569598</v>
      </c>
      <c r="E10" s="10">
        <f t="shared" si="1"/>
        <v>29.013883944464222</v>
      </c>
      <c r="G10" s="4">
        <f t="shared" si="2"/>
        <v>45661</v>
      </c>
      <c r="H10" s="3" t="s">
        <v>27</v>
      </c>
      <c r="I10" s="9">
        <f>75/28.09</f>
        <v>2.66998932004272</v>
      </c>
      <c r="J10" s="9">
        <f>330/28.09</f>
        <v>11.747953008187967</v>
      </c>
      <c r="K10" s="10">
        <f t="shared" si="3"/>
        <v>134.84992800917686</v>
      </c>
      <c r="M10" s="4">
        <f t="shared" si="4"/>
        <v>45696</v>
      </c>
      <c r="N10" s="3" t="s">
        <v>59</v>
      </c>
      <c r="O10" s="9">
        <f>0</f>
        <v>0</v>
      </c>
      <c r="P10" s="9">
        <f>110/28.09</f>
        <v>3.9159843360626558</v>
      </c>
      <c r="Q10" s="10">
        <f t="shared" si="5"/>
        <v>185.61532494758902</v>
      </c>
      <c r="T10" s="18"/>
      <c r="U10" s="18"/>
      <c r="V10" s="27"/>
      <c r="W10" s="27"/>
      <c r="X10" s="27"/>
      <c r="Y10" s="27"/>
      <c r="Z10" s="27"/>
      <c r="AA10" s="27"/>
      <c r="AB10" s="27"/>
      <c r="AC10" s="18"/>
      <c r="AD10" s="18"/>
      <c r="AE10" s="20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S10" s="12"/>
    </row>
    <row r="11" spans="1:45" x14ac:dyDescent="0.4">
      <c r="A11" s="17" t="s">
        <v>6</v>
      </c>
      <c r="B11" s="17"/>
      <c r="C11" s="17"/>
      <c r="D11" s="17"/>
      <c r="E11" s="10">
        <f>E10</f>
        <v>29.013883944464222</v>
      </c>
      <c r="G11" s="17" t="s">
        <v>6</v>
      </c>
      <c r="H11" s="17"/>
      <c r="I11" s="17"/>
      <c r="J11" s="17"/>
      <c r="K11" s="10">
        <f t="shared" si="3"/>
        <v>134.84992800917686</v>
      </c>
      <c r="M11" s="17" t="s">
        <v>6</v>
      </c>
      <c r="N11" s="17"/>
      <c r="O11" s="17"/>
      <c r="P11" s="17"/>
      <c r="Q11" s="10">
        <f t="shared" si="5"/>
        <v>185.61532494758902</v>
      </c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20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</row>
    <row r="12" spans="1:45" x14ac:dyDescent="0.4">
      <c r="A12" s="4">
        <f>A10+2</f>
        <v>45635</v>
      </c>
      <c r="B12" s="3" t="s">
        <v>5</v>
      </c>
      <c r="C12" s="9">
        <v>0</v>
      </c>
      <c r="D12" s="9">
        <v>7.69</v>
      </c>
      <c r="E12" s="10">
        <f>(D12-C12)+E11</f>
        <v>36.703883944464224</v>
      </c>
      <c r="G12" s="4">
        <f>G10+2</f>
        <v>45663</v>
      </c>
      <c r="I12" s="9"/>
      <c r="J12" s="9">
        <v>0</v>
      </c>
      <c r="K12" s="10">
        <f>(J12-I12)+K11</f>
        <v>134.84992800917686</v>
      </c>
      <c r="M12" s="4">
        <f>M10+2</f>
        <v>45698</v>
      </c>
      <c r="N12" s="3" t="s">
        <v>60</v>
      </c>
      <c r="O12" s="9">
        <v>0</v>
      </c>
      <c r="P12" s="9">
        <f>250/28.09</f>
        <v>8.8999644001423999</v>
      </c>
      <c r="Q12" s="10">
        <f t="shared" si="5"/>
        <v>194.51528934773143</v>
      </c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20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</row>
    <row r="13" spans="1:45" x14ac:dyDescent="0.4">
      <c r="A13" s="4">
        <f>A12+1</f>
        <v>45636</v>
      </c>
      <c r="B13" s="3" t="s">
        <v>13</v>
      </c>
      <c r="C13" s="9">
        <v>3.69</v>
      </c>
      <c r="D13" s="9">
        <v>11.42</v>
      </c>
      <c r="E13" s="10">
        <f>(D13-C13)+E12</f>
        <v>44.433883944464228</v>
      </c>
      <c r="G13" s="4">
        <f>G12+1</f>
        <v>45664</v>
      </c>
      <c r="H13" s="3" t="s">
        <v>28</v>
      </c>
      <c r="I13" s="9">
        <f>30/28.09</f>
        <v>1.067995728017088</v>
      </c>
      <c r="J13" s="9">
        <f>90/28.09</f>
        <v>3.2039871840512637</v>
      </c>
      <c r="K13" s="10">
        <f t="shared" si="3"/>
        <v>136.98591946521103</v>
      </c>
      <c r="M13" s="4">
        <f>M12+1</f>
        <v>45699</v>
      </c>
      <c r="N13" s="3" t="s">
        <v>61</v>
      </c>
      <c r="O13" s="9">
        <v>0</v>
      </c>
      <c r="P13" s="9">
        <f>200/28.09</f>
        <v>7.1199715201139195</v>
      </c>
      <c r="Q13" s="10">
        <f t="shared" si="5"/>
        <v>201.63526086784535</v>
      </c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20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</row>
    <row r="14" spans="1:45" ht="42" x14ac:dyDescent="0.4">
      <c r="A14" s="4">
        <f t="shared" ref="A14:A17" si="6">A13+1</f>
        <v>45637</v>
      </c>
      <c r="B14" s="3" t="s">
        <v>14</v>
      </c>
      <c r="C14" s="9">
        <v>0</v>
      </c>
      <c r="D14" s="9">
        <v>8.65</v>
      </c>
      <c r="E14" s="10">
        <f t="shared" ref="E14:E17" si="7">(D14-C14)+E13</f>
        <v>53.083883944464226</v>
      </c>
      <c r="G14" s="4">
        <f t="shared" ref="G14:G17" si="8">G13+1</f>
        <v>45665</v>
      </c>
      <c r="H14" s="3" t="s">
        <v>29</v>
      </c>
      <c r="I14" s="9">
        <f>50/28.09</f>
        <v>1.7799928800284799</v>
      </c>
      <c r="J14" s="9">
        <f>200/28.09</f>
        <v>7.1199715201139195</v>
      </c>
      <c r="K14" s="10">
        <f t="shared" si="3"/>
        <v>142.32589810529646</v>
      </c>
      <c r="M14" s="4">
        <f t="shared" ref="M14:M17" si="9">M13+1</f>
        <v>45700</v>
      </c>
      <c r="O14" s="9">
        <v>0</v>
      </c>
      <c r="P14" s="9">
        <v>0</v>
      </c>
      <c r="Q14" s="10">
        <f t="shared" si="5"/>
        <v>201.63526086784535</v>
      </c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20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</row>
    <row r="15" spans="1:45" x14ac:dyDescent="0.4">
      <c r="A15" s="4">
        <f t="shared" si="6"/>
        <v>45638</v>
      </c>
      <c r="B15" s="3" t="s">
        <v>15</v>
      </c>
      <c r="C15" s="9">
        <v>0</v>
      </c>
      <c r="D15" s="9">
        <v>12.31</v>
      </c>
      <c r="E15" s="10">
        <f t="shared" si="7"/>
        <v>65.393883944464221</v>
      </c>
      <c r="G15" s="4">
        <f t="shared" si="8"/>
        <v>45666</v>
      </c>
      <c r="H15" s="3" t="s">
        <v>30</v>
      </c>
      <c r="I15" s="9">
        <f>15/28.09</f>
        <v>0.53399786400854399</v>
      </c>
      <c r="J15" s="9">
        <f>60/28.09</f>
        <v>2.135991456034176</v>
      </c>
      <c r="K15" s="10">
        <f t="shared" si="3"/>
        <v>143.92789169732208</v>
      </c>
      <c r="M15" s="4">
        <f t="shared" si="9"/>
        <v>45701</v>
      </c>
      <c r="N15" s="3" t="s">
        <v>62</v>
      </c>
      <c r="O15" s="9">
        <f>30/28.09</f>
        <v>1.067995728017088</v>
      </c>
      <c r="P15" s="9">
        <f>100/28.09</f>
        <v>3.5599857600569598</v>
      </c>
      <c r="Q15" s="10">
        <f t="shared" si="5"/>
        <v>204.12725089988521</v>
      </c>
      <c r="T15" s="18"/>
      <c r="U15" s="18"/>
      <c r="V15" s="18"/>
      <c r="W15" s="18"/>
      <c r="X15" s="18"/>
      <c r="Y15" s="18"/>
      <c r="Z15" s="27"/>
      <c r="AA15" s="18"/>
      <c r="AB15" s="18"/>
      <c r="AC15" s="18"/>
      <c r="AD15" s="18"/>
      <c r="AE15" s="20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</row>
    <row r="16" spans="1:45" ht="42" x14ac:dyDescent="0.4">
      <c r="A16" s="4">
        <f t="shared" si="6"/>
        <v>45639</v>
      </c>
      <c r="B16" s="3" t="s">
        <v>16</v>
      </c>
      <c r="C16" s="9">
        <v>0</v>
      </c>
      <c r="D16" s="9">
        <v>15.96</v>
      </c>
      <c r="E16" s="10">
        <f t="shared" si="7"/>
        <v>81.353883944464229</v>
      </c>
      <c r="G16" s="4">
        <f t="shared" si="8"/>
        <v>45667</v>
      </c>
      <c r="H16" s="3" t="s">
        <v>31</v>
      </c>
      <c r="I16" s="9">
        <f>75/28.09</f>
        <v>2.66998932004272</v>
      </c>
      <c r="J16" s="9">
        <f>180/28.09</f>
        <v>6.4079743681025274</v>
      </c>
      <c r="K16" s="10">
        <f t="shared" si="3"/>
        <v>147.66587674538189</v>
      </c>
      <c r="M16" s="4">
        <f t="shared" si="9"/>
        <v>45702</v>
      </c>
      <c r="O16" s="9">
        <v>0</v>
      </c>
      <c r="P16" s="9">
        <v>0</v>
      </c>
      <c r="Q16" s="10">
        <f t="shared" si="5"/>
        <v>204.12725089988521</v>
      </c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20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</row>
    <row r="17" spans="1:45" ht="42" x14ac:dyDescent="0.4">
      <c r="A17" s="4">
        <f t="shared" si="6"/>
        <v>45640</v>
      </c>
      <c r="B17" s="3" t="s">
        <v>17</v>
      </c>
      <c r="C17" s="9">
        <v>0</v>
      </c>
      <c r="D17" s="9">
        <v>16.920000000000002</v>
      </c>
      <c r="E17" s="10">
        <f t="shared" si="7"/>
        <v>98.273883944464231</v>
      </c>
      <c r="G17" s="4">
        <f t="shared" si="8"/>
        <v>45668</v>
      </c>
      <c r="H17" s="3" t="s">
        <v>32</v>
      </c>
      <c r="I17" s="9">
        <f>30/28.09</f>
        <v>1.067995728017088</v>
      </c>
      <c r="J17" s="9">
        <f>280/28.09</f>
        <v>9.9679601281594881</v>
      </c>
      <c r="K17" s="10">
        <f t="shared" si="3"/>
        <v>156.5658411455243</v>
      </c>
      <c r="M17" s="4">
        <f t="shared" si="9"/>
        <v>45703</v>
      </c>
      <c r="N17" s="3" t="s">
        <v>63</v>
      </c>
      <c r="O17" s="9">
        <f>30/28.09</f>
        <v>1.067995728017088</v>
      </c>
      <c r="P17" s="9">
        <f>300/28.09</f>
        <v>10.67995728017088</v>
      </c>
      <c r="Q17" s="10">
        <f t="shared" si="5"/>
        <v>213.739212452039</v>
      </c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20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S17" s="12"/>
    </row>
    <row r="18" spans="1:45" x14ac:dyDescent="0.4">
      <c r="G18" s="4"/>
      <c r="I18" s="9"/>
      <c r="J18" s="9"/>
      <c r="K18" s="10">
        <f t="shared" si="3"/>
        <v>156.5658411455243</v>
      </c>
      <c r="M18" s="4"/>
      <c r="O18" s="9"/>
      <c r="P18" s="9"/>
      <c r="Q18" s="10">
        <f t="shared" si="5"/>
        <v>213.739212452039</v>
      </c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20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</row>
    <row r="19" spans="1:45" x14ac:dyDescent="0.4">
      <c r="A19" s="17" t="s">
        <v>6</v>
      </c>
      <c r="B19" s="17"/>
      <c r="C19" s="17"/>
      <c r="D19" s="17"/>
      <c r="E19" s="13">
        <f>E17</f>
        <v>98.273883944464231</v>
      </c>
      <c r="G19" s="17" t="s">
        <v>6</v>
      </c>
      <c r="H19" s="17"/>
      <c r="I19" s="17"/>
      <c r="J19" s="17"/>
      <c r="K19" s="10">
        <f t="shared" si="3"/>
        <v>156.5658411455243</v>
      </c>
      <c r="M19" s="17" t="s">
        <v>6</v>
      </c>
      <c r="N19" s="17"/>
      <c r="O19" s="17"/>
      <c r="P19" s="17"/>
      <c r="Q19" s="10">
        <f t="shared" si="5"/>
        <v>213.739212452039</v>
      </c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20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</row>
    <row r="20" spans="1:45" ht="42" x14ac:dyDescent="0.4">
      <c r="A20" s="4">
        <f>A17+2</f>
        <v>45642</v>
      </c>
      <c r="B20" s="3" t="s">
        <v>18</v>
      </c>
      <c r="C20" s="11">
        <v>0.37</v>
      </c>
      <c r="D20" s="11">
        <v>6.67</v>
      </c>
      <c r="E20" s="10">
        <f>(D20-C20)+E19</f>
        <v>104.57388394446423</v>
      </c>
      <c r="G20" s="4">
        <f>G17+2</f>
        <v>45670</v>
      </c>
      <c r="I20" s="11">
        <v>0</v>
      </c>
      <c r="J20" s="11">
        <v>0</v>
      </c>
      <c r="K20" s="10">
        <f t="shared" si="3"/>
        <v>156.5658411455243</v>
      </c>
      <c r="M20" s="4">
        <f>M17+2</f>
        <v>45705</v>
      </c>
      <c r="N20" s="3" t="s">
        <v>64</v>
      </c>
      <c r="O20" s="11">
        <f>105/28.09</f>
        <v>3.7379850480598078</v>
      </c>
      <c r="P20" s="11">
        <f>300/28.09</f>
        <v>10.67995728017088</v>
      </c>
      <c r="Q20" s="10">
        <f t="shared" si="5"/>
        <v>220.68118468415008</v>
      </c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20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5" ht="42" x14ac:dyDescent="0.4">
      <c r="A21" s="4">
        <f>A20+1</f>
        <v>45643</v>
      </c>
      <c r="B21" s="3" t="s">
        <v>19</v>
      </c>
      <c r="C21" s="11">
        <v>0</v>
      </c>
      <c r="D21" s="11">
        <v>8.6999999999999993</v>
      </c>
      <c r="E21" s="10">
        <f>(D21-C21)+E20</f>
        <v>113.27388394446423</v>
      </c>
      <c r="G21" s="4">
        <f>G20+1</f>
        <v>45671</v>
      </c>
      <c r="H21" s="3" t="s">
        <v>33</v>
      </c>
      <c r="I21" s="11">
        <f>30/28.09</f>
        <v>1.067995728017088</v>
      </c>
      <c r="J21" s="11">
        <f>45/28.09</f>
        <v>1.6019935920256319</v>
      </c>
      <c r="K21" s="10">
        <f t="shared" si="3"/>
        <v>157.09983900953284</v>
      </c>
      <c r="M21" s="4">
        <f>M20+1</f>
        <v>45706</v>
      </c>
      <c r="O21" s="11">
        <f>0</f>
        <v>0</v>
      </c>
      <c r="P21" s="11">
        <v>0</v>
      </c>
      <c r="Q21" s="10">
        <f t="shared" si="5"/>
        <v>220.68118468415008</v>
      </c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9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</row>
    <row r="22" spans="1:45" ht="42" x14ac:dyDescent="0.4">
      <c r="A22" s="4">
        <f t="shared" ref="A22:A25" si="10">A21+1</f>
        <v>45644</v>
      </c>
      <c r="B22" s="3" t="s">
        <v>7</v>
      </c>
      <c r="C22" s="11">
        <v>0</v>
      </c>
      <c r="D22" s="11">
        <v>1.48</v>
      </c>
      <c r="E22" s="10">
        <f t="shared" ref="E22:E25" si="11">(D22-C22)+E21</f>
        <v>114.75388394446423</v>
      </c>
      <c r="G22" s="4">
        <f>G21+1</f>
        <v>45672</v>
      </c>
      <c r="H22" s="3" t="s">
        <v>34</v>
      </c>
      <c r="I22" s="11">
        <f>60/28.09</f>
        <v>2.135991456034176</v>
      </c>
      <c r="J22" s="11">
        <f>196/28.09</f>
        <v>6.9775720897116411</v>
      </c>
      <c r="K22" s="10">
        <f t="shared" si="3"/>
        <v>161.94141964321031</v>
      </c>
      <c r="M22" s="4">
        <f t="shared" ref="M22:M25" si="12">M21+1</f>
        <v>45707</v>
      </c>
      <c r="N22" s="3" t="s">
        <v>65</v>
      </c>
      <c r="O22" s="11">
        <f>30/28.09</f>
        <v>1.067995728017088</v>
      </c>
      <c r="P22" s="11">
        <f>200/28.09</f>
        <v>7.1199715201139195</v>
      </c>
      <c r="Q22" s="10">
        <f t="shared" si="5"/>
        <v>226.73316047624692</v>
      </c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9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</row>
    <row r="23" spans="1:45" ht="42" x14ac:dyDescent="0.4">
      <c r="A23" s="4">
        <f t="shared" si="10"/>
        <v>45645</v>
      </c>
      <c r="B23" s="3" t="s">
        <v>20</v>
      </c>
      <c r="C23" s="11">
        <v>0</v>
      </c>
      <c r="D23" s="11">
        <v>4.63</v>
      </c>
      <c r="E23" s="10">
        <f t="shared" si="11"/>
        <v>119.38388394446423</v>
      </c>
      <c r="G23" s="4">
        <f t="shared" ref="G23:G25" si="13">G22+1</f>
        <v>45673</v>
      </c>
      <c r="H23" s="3" t="s">
        <v>35</v>
      </c>
      <c r="I23" s="11">
        <f>30/28.09</f>
        <v>1.067995728017088</v>
      </c>
      <c r="J23" s="11">
        <f>255/28.09</f>
        <v>9.0779636881452479</v>
      </c>
      <c r="K23" s="10">
        <f t="shared" si="3"/>
        <v>169.95138760333847</v>
      </c>
      <c r="M23" s="4">
        <f t="shared" si="12"/>
        <v>45708</v>
      </c>
      <c r="N23" s="3" t="s">
        <v>66</v>
      </c>
      <c r="O23" s="11">
        <f>30/28.09</f>
        <v>1.067995728017088</v>
      </c>
      <c r="P23" s="11">
        <f>70/28.09</f>
        <v>2.491990032039872</v>
      </c>
      <c r="Q23" s="10">
        <f t="shared" si="5"/>
        <v>228.15715478026971</v>
      </c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9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</row>
    <row r="24" spans="1:45" x14ac:dyDescent="0.4">
      <c r="A24" s="4">
        <f t="shared" si="10"/>
        <v>45646</v>
      </c>
      <c r="B24" s="3" t="s">
        <v>21</v>
      </c>
      <c r="C24" s="11">
        <v>0</v>
      </c>
      <c r="D24" s="11">
        <v>6.48</v>
      </c>
      <c r="E24" s="10">
        <f t="shared" si="11"/>
        <v>125.86388394446423</v>
      </c>
      <c r="G24" s="4">
        <f t="shared" si="13"/>
        <v>45674</v>
      </c>
      <c r="H24" s="3" t="s">
        <v>36</v>
      </c>
      <c r="I24" s="11">
        <v>0</v>
      </c>
      <c r="J24" s="11">
        <f>95/28.09</f>
        <v>3.3819864720541117</v>
      </c>
      <c r="K24" s="10">
        <f t="shared" si="3"/>
        <v>173.33337407539258</v>
      </c>
      <c r="M24" s="4">
        <f t="shared" si="12"/>
        <v>45709</v>
      </c>
      <c r="N24" s="3" t="s">
        <v>67</v>
      </c>
      <c r="O24" s="11">
        <f>30/28.09</f>
        <v>1.067995728017088</v>
      </c>
      <c r="P24" s="11">
        <f>150/28.09</f>
        <v>5.3399786400854401</v>
      </c>
      <c r="Q24" s="10">
        <f t="shared" si="5"/>
        <v>232.42913769233806</v>
      </c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9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</row>
    <row r="25" spans="1:45" ht="63" x14ac:dyDescent="0.4">
      <c r="A25" s="4">
        <f t="shared" si="10"/>
        <v>45647</v>
      </c>
      <c r="B25" s="3" t="s">
        <v>22</v>
      </c>
      <c r="C25" s="11">
        <v>0</v>
      </c>
      <c r="D25" s="11">
        <v>7.78</v>
      </c>
      <c r="E25" s="10">
        <f t="shared" si="11"/>
        <v>133.64388394446422</v>
      </c>
      <c r="G25" s="4">
        <f t="shared" si="13"/>
        <v>45675</v>
      </c>
      <c r="H25" s="3" t="s">
        <v>37</v>
      </c>
      <c r="I25" s="11">
        <f>30/28.09</f>
        <v>1.067995728017088</v>
      </c>
      <c r="J25" s="11">
        <f>450/28.09</f>
        <v>16.019935920256319</v>
      </c>
      <c r="K25" s="10">
        <f t="shared" si="3"/>
        <v>188.2853142676318</v>
      </c>
      <c r="M25" s="4">
        <f t="shared" si="12"/>
        <v>45710</v>
      </c>
      <c r="N25" s="3" t="s">
        <v>68</v>
      </c>
      <c r="O25" s="11">
        <f>45/28.09</f>
        <v>1.6019935920256319</v>
      </c>
      <c r="P25" s="11">
        <f>300/28.09</f>
        <v>10.67995728017088</v>
      </c>
      <c r="Q25" s="10">
        <f t="shared" si="5"/>
        <v>241.50710138048331</v>
      </c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9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</row>
    <row r="26" spans="1:45" x14ac:dyDescent="0.4">
      <c r="A26" s="14" t="s">
        <v>6</v>
      </c>
      <c r="B26" s="5"/>
      <c r="C26" s="5"/>
      <c r="D26" s="5"/>
      <c r="E26" s="13">
        <f>E25</f>
        <v>133.64388394446422</v>
      </c>
      <c r="G26" s="14" t="s">
        <v>6</v>
      </c>
      <c r="H26" s="5"/>
      <c r="I26" s="15"/>
      <c r="J26" s="15"/>
      <c r="K26" s="10">
        <f>(J26-I26)+K25</f>
        <v>188.2853142676318</v>
      </c>
      <c r="M26" s="14" t="s">
        <v>6</v>
      </c>
      <c r="N26" s="5"/>
      <c r="O26" s="5"/>
      <c r="P26" s="5"/>
      <c r="Q26" s="10">
        <f t="shared" si="5"/>
        <v>241.50710138048331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9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</row>
    <row r="27" spans="1:45" ht="63" x14ac:dyDescent="0.4">
      <c r="A27" s="4">
        <f>A25+2</f>
        <v>45649</v>
      </c>
      <c r="B27" s="3" t="s">
        <v>8</v>
      </c>
      <c r="C27" s="11">
        <v>0</v>
      </c>
      <c r="D27" s="11">
        <f>165/27</f>
        <v>6.1111111111111107</v>
      </c>
      <c r="E27" s="10">
        <f>(D27-C27)+E26</f>
        <v>139.75499505557534</v>
      </c>
      <c r="G27" s="4">
        <f>G25+2</f>
        <v>45677</v>
      </c>
      <c r="H27" s="3" t="s">
        <v>38</v>
      </c>
      <c r="I27" s="11">
        <f>45/28.09</f>
        <v>1.6019935920256319</v>
      </c>
      <c r="J27" s="11">
        <f>200/28.09</f>
        <v>7.1199715201139195</v>
      </c>
      <c r="K27" s="10">
        <f t="shared" si="3"/>
        <v>193.8032921957201</v>
      </c>
      <c r="M27" s="4">
        <f>M25+2</f>
        <v>45712</v>
      </c>
      <c r="N27" s="3" t="s">
        <v>69</v>
      </c>
      <c r="O27" s="11">
        <f>85/28.09</f>
        <v>3.0259878960484157</v>
      </c>
      <c r="P27" s="11">
        <f>100/28.09</f>
        <v>3.5599857600569598</v>
      </c>
      <c r="Q27" s="10">
        <f t="shared" si="5"/>
        <v>242.04109924449185</v>
      </c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9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</row>
    <row r="28" spans="1:45" x14ac:dyDescent="0.4">
      <c r="A28" s="4">
        <f>A27+1</f>
        <v>45650</v>
      </c>
      <c r="B28" s="3" t="s">
        <v>9</v>
      </c>
      <c r="C28" s="11">
        <v>0</v>
      </c>
      <c r="D28" s="11">
        <f>440/27</f>
        <v>16.296296296296298</v>
      </c>
      <c r="E28" s="10">
        <f>(D28-C28)+E27</f>
        <v>156.05129135187164</v>
      </c>
      <c r="G28" s="4">
        <f>G27+1</f>
        <v>45678</v>
      </c>
      <c r="I28" s="11">
        <v>0</v>
      </c>
      <c r="J28" s="11">
        <v>0</v>
      </c>
      <c r="K28" s="10">
        <f t="shared" si="3"/>
        <v>193.8032921957201</v>
      </c>
      <c r="M28" s="4">
        <f>M27+1</f>
        <v>45713</v>
      </c>
      <c r="N28" s="3" t="s">
        <v>62</v>
      </c>
      <c r="O28" s="11">
        <f>20/28.09</f>
        <v>0.71199715201139191</v>
      </c>
      <c r="P28" s="11">
        <f>100/28.09</f>
        <v>3.5599857600569598</v>
      </c>
      <c r="Q28" s="10">
        <f t="shared" si="5"/>
        <v>244.88908785253741</v>
      </c>
    </row>
    <row r="29" spans="1:45" ht="42" x14ac:dyDescent="0.4">
      <c r="A29" s="4">
        <f t="shared" ref="A29:A32" si="14">A28+1</f>
        <v>45651</v>
      </c>
      <c r="B29" s="3" t="s">
        <v>10</v>
      </c>
      <c r="C29" s="11">
        <v>0</v>
      </c>
      <c r="D29" s="11">
        <f>460/27</f>
        <v>17.037037037037038</v>
      </c>
      <c r="E29" s="10">
        <f t="shared" ref="E29:E32" si="15">(D29-C29)+E28</f>
        <v>173.08832838890868</v>
      </c>
      <c r="G29" s="4">
        <f t="shared" ref="G29:G32" si="16">G28+1</f>
        <v>45679</v>
      </c>
      <c r="H29" s="3" t="s">
        <v>39</v>
      </c>
      <c r="I29" s="11">
        <f>30/28.09</f>
        <v>1.067995728017088</v>
      </c>
      <c r="J29" s="11">
        <f>100/28.09</f>
        <v>3.5599857600569598</v>
      </c>
      <c r="K29" s="10">
        <f t="shared" si="3"/>
        <v>196.29528222775997</v>
      </c>
      <c r="M29" s="4">
        <f t="shared" ref="M29:M32" si="17">M28+1</f>
        <v>45714</v>
      </c>
      <c r="N29" s="3" t="s">
        <v>70</v>
      </c>
      <c r="O29" s="11">
        <f>55/28.09</f>
        <v>1.9579921680313279</v>
      </c>
      <c r="P29" s="11">
        <f>75/28.09</f>
        <v>2.66998932004272</v>
      </c>
      <c r="Q29" s="10">
        <f t="shared" si="5"/>
        <v>245.60108500454879</v>
      </c>
    </row>
    <row r="30" spans="1:45" ht="63" x14ac:dyDescent="0.4">
      <c r="A30" s="4">
        <f t="shared" si="14"/>
        <v>45652</v>
      </c>
      <c r="B30" s="3" t="s">
        <v>11</v>
      </c>
      <c r="C30" s="11">
        <v>0</v>
      </c>
      <c r="D30" s="11">
        <f>370/27</f>
        <v>13.703703703703704</v>
      </c>
      <c r="E30" s="10">
        <f t="shared" si="15"/>
        <v>186.79203209261237</v>
      </c>
      <c r="G30" s="4">
        <f t="shared" si="16"/>
        <v>45680</v>
      </c>
      <c r="I30" s="11">
        <v>0</v>
      </c>
      <c r="J30" s="11">
        <v>0</v>
      </c>
      <c r="K30" s="10">
        <f t="shared" si="3"/>
        <v>196.29528222775997</v>
      </c>
      <c r="M30" s="4">
        <f t="shared" si="17"/>
        <v>45715</v>
      </c>
      <c r="N30" s="3" t="s">
        <v>71</v>
      </c>
      <c r="O30" s="11">
        <f>75/28.09</f>
        <v>2.66998932004272</v>
      </c>
      <c r="P30" s="11">
        <f>250/28.09</f>
        <v>8.8999644001423999</v>
      </c>
      <c r="Q30" s="10">
        <f t="shared" si="5"/>
        <v>251.83106008464847</v>
      </c>
    </row>
    <row r="31" spans="1:45" ht="63" x14ac:dyDescent="0.4">
      <c r="A31" s="4">
        <f t="shared" si="14"/>
        <v>45653</v>
      </c>
      <c r="B31" s="3" t="s">
        <v>12</v>
      </c>
      <c r="C31" s="11">
        <v>0</v>
      </c>
      <c r="D31" s="11">
        <f>325/27</f>
        <v>12.037037037037036</v>
      </c>
      <c r="E31" s="10">
        <f t="shared" si="15"/>
        <v>198.82906912964941</v>
      </c>
      <c r="G31" s="4">
        <f t="shared" si="16"/>
        <v>45681</v>
      </c>
      <c r="H31" s="3" t="s">
        <v>40</v>
      </c>
      <c r="I31" s="11">
        <f>30/28.09</f>
        <v>1.067995728017088</v>
      </c>
      <c r="J31" s="11">
        <f>250/28.09</f>
        <v>8.8999644001423999</v>
      </c>
      <c r="K31" s="10">
        <f t="shared" si="3"/>
        <v>204.12725089988527</v>
      </c>
      <c r="M31" s="4">
        <f t="shared" si="17"/>
        <v>45716</v>
      </c>
      <c r="N31" s="3" t="s">
        <v>72</v>
      </c>
      <c r="O31" s="11">
        <f>20/28.09</f>
        <v>0.71199715201139191</v>
      </c>
      <c r="P31" s="11">
        <f>150/28.09</f>
        <v>5.3399786400854401</v>
      </c>
      <c r="Q31" s="10">
        <f t="shared" si="5"/>
        <v>256.45904157272253</v>
      </c>
    </row>
    <row r="32" spans="1:45" ht="126" x14ac:dyDescent="0.4">
      <c r="A32" s="4">
        <f t="shared" si="14"/>
        <v>45654</v>
      </c>
      <c r="B32" s="3" t="s">
        <v>51</v>
      </c>
      <c r="C32" s="11">
        <f>2400/28.09</f>
        <v>85.439658241367042</v>
      </c>
      <c r="D32" s="11">
        <f>70/27</f>
        <v>2.5925925925925926</v>
      </c>
      <c r="E32" s="10">
        <f t="shared" si="15"/>
        <v>115.98200348087497</v>
      </c>
      <c r="G32" s="4">
        <f t="shared" si="16"/>
        <v>45682</v>
      </c>
      <c r="H32" s="3" t="s">
        <v>41</v>
      </c>
      <c r="I32" s="11">
        <f>75/28.09</f>
        <v>2.66998932004272</v>
      </c>
      <c r="J32" s="11">
        <f>550/28.09</f>
        <v>19.57992168031328</v>
      </c>
      <c r="K32" s="10">
        <f t="shared" si="3"/>
        <v>221.03718326015581</v>
      </c>
      <c r="M32" s="4">
        <f t="shared" si="17"/>
        <v>45717</v>
      </c>
      <c r="N32" s="3" t="s">
        <v>73</v>
      </c>
      <c r="O32" s="11">
        <f>(2400+210)/28.09</f>
        <v>92.915628337486652</v>
      </c>
      <c r="P32" s="11">
        <f>500/28.09</f>
        <v>17.7999288002848</v>
      </c>
      <c r="Q32" s="10">
        <f t="shared" si="5"/>
        <v>181.34334203552066</v>
      </c>
    </row>
    <row r="33" spans="1:17" x14ac:dyDescent="0.4">
      <c r="A33" s="14" t="s">
        <v>6</v>
      </c>
      <c r="B33" s="5"/>
      <c r="C33" s="5"/>
      <c r="D33" s="5"/>
      <c r="E33" s="13">
        <f>E32</f>
        <v>115.98200348087497</v>
      </c>
      <c r="G33" s="14" t="s">
        <v>6</v>
      </c>
      <c r="H33" s="5"/>
      <c r="I33" s="15"/>
      <c r="J33" s="15"/>
      <c r="K33" s="10">
        <f>(J33-I33)+K32</f>
        <v>221.03718326015581</v>
      </c>
      <c r="M33" s="14" t="s">
        <v>6</v>
      </c>
      <c r="N33" s="5"/>
      <c r="O33" s="5"/>
      <c r="P33" s="5"/>
      <c r="Q33" s="10">
        <f t="shared" si="5"/>
        <v>181.34334203552066</v>
      </c>
    </row>
    <row r="34" spans="1:17" x14ac:dyDescent="0.4">
      <c r="K34" s="10">
        <f t="shared" si="3"/>
        <v>221.03718326015581</v>
      </c>
    </row>
    <row r="35" spans="1:17" ht="42" x14ac:dyDescent="0.4">
      <c r="G35" s="4">
        <f>G32+2</f>
        <v>45684</v>
      </c>
      <c r="H35" s="3" t="s">
        <v>52</v>
      </c>
      <c r="I35" s="10">
        <f>2400/28.09</f>
        <v>85.439658241367042</v>
      </c>
      <c r="J35" s="10">
        <f>30/28.09</f>
        <v>1.067995728017088</v>
      </c>
      <c r="K35" s="10">
        <f t="shared" si="3"/>
        <v>136.66552074680584</v>
      </c>
    </row>
    <row r="36" spans="1:17" ht="42" x14ac:dyDescent="0.4">
      <c r="G36" s="4">
        <f>G35+1</f>
        <v>45685</v>
      </c>
      <c r="H36" s="3" t="s">
        <v>43</v>
      </c>
      <c r="J36" s="10">
        <f>90/28.09</f>
        <v>3.2039871840512637</v>
      </c>
      <c r="K36" s="10">
        <f t="shared" si="3"/>
        <v>139.86950793085711</v>
      </c>
    </row>
    <row r="37" spans="1:17" x14ac:dyDescent="0.4">
      <c r="G37" s="4">
        <f>G36+1</f>
        <v>45686</v>
      </c>
      <c r="H37" s="3" t="s">
        <v>33</v>
      </c>
      <c r="I37" s="10">
        <f>15/28.09</f>
        <v>0.53399786400854399</v>
      </c>
      <c r="J37" s="10">
        <f>50/28.09</f>
        <v>1.7799928800284799</v>
      </c>
      <c r="K37" s="10">
        <f t="shared" si="3"/>
        <v>141.11550294687706</v>
      </c>
    </row>
    <row r="38" spans="1:17" x14ac:dyDescent="0.4">
      <c r="G38" s="4">
        <f t="shared" ref="G38:G40" si="18">G37+1</f>
        <v>45687</v>
      </c>
      <c r="H38" s="3" t="s">
        <v>45</v>
      </c>
      <c r="J38" s="10">
        <f>30/28.09</f>
        <v>1.067995728017088</v>
      </c>
      <c r="K38" s="10">
        <f t="shared" si="3"/>
        <v>142.18349867489414</v>
      </c>
    </row>
    <row r="39" spans="1:17" ht="42" x14ac:dyDescent="0.4">
      <c r="G39" s="4">
        <f t="shared" si="18"/>
        <v>45688</v>
      </c>
      <c r="H39" s="3" t="s">
        <v>44</v>
      </c>
      <c r="I39" s="10">
        <f>0</f>
        <v>0</v>
      </c>
      <c r="J39" s="10">
        <f>285/28.09</f>
        <v>10.145959416162336</v>
      </c>
      <c r="K39" s="10">
        <f t="shared" si="3"/>
        <v>152.32945809105647</v>
      </c>
    </row>
    <row r="40" spans="1:17" ht="63" x14ac:dyDescent="0.4">
      <c r="G40" s="4">
        <f t="shared" si="18"/>
        <v>45689</v>
      </c>
      <c r="H40" s="3" t="s">
        <v>46</v>
      </c>
      <c r="I40" s="10">
        <f>30/28.09</f>
        <v>1.067995728017088</v>
      </c>
      <c r="J40" s="10">
        <f>435/28.09</f>
        <v>15.485938056247775</v>
      </c>
      <c r="K40" s="10">
        <f t="shared" si="3"/>
        <v>166.74740041928715</v>
      </c>
    </row>
    <row r="42" spans="1:17" x14ac:dyDescent="0.4">
      <c r="G42" s="17" t="s">
        <v>6</v>
      </c>
      <c r="H42" s="17"/>
      <c r="I42" s="17"/>
      <c r="J42" s="17"/>
      <c r="K42" s="12">
        <f>K40</f>
        <v>166.74740041928715</v>
      </c>
    </row>
  </sheetData>
  <mergeCells count="10">
    <mergeCell ref="G42:J42"/>
    <mergeCell ref="A3:D3"/>
    <mergeCell ref="A19:D19"/>
    <mergeCell ref="G3:J3"/>
    <mergeCell ref="M3:P3"/>
    <mergeCell ref="G19:J19"/>
    <mergeCell ref="M19:P19"/>
    <mergeCell ref="G11:J11"/>
    <mergeCell ref="M11:P11"/>
    <mergeCell ref="A11:D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Coder</dc:creator>
  <cp:lastModifiedBy>Edward Kamwi</cp:lastModifiedBy>
  <cp:lastPrinted>2025-03-05T08:42:01Z</cp:lastPrinted>
  <dcterms:created xsi:type="dcterms:W3CDTF">2015-06-05T18:17:20Z</dcterms:created>
  <dcterms:modified xsi:type="dcterms:W3CDTF">2025-03-05T08:43:36Z</dcterms:modified>
</cp:coreProperties>
</file>