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iffy\Desktop\"/>
    </mc:Choice>
  </mc:AlternateContent>
  <xr:revisionPtr revIDLastSave="0" documentId="13_ncr:1_{BC4683A0-19D8-4B28-ACB7-BC8D389129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ansactions" sheetId="1" r:id="rId1"/>
    <sheet name="Sheet7" sheetId="2" r:id="rId2"/>
    <sheet name="Summary" sheetId="3" state="hidden" r:id="rId3"/>
  </sheets>
  <definedNames>
    <definedName name="StartingBalance">Summary!$L$8</definedName>
  </definedNames>
  <calcPr calcId="191029"/>
</workbook>
</file>

<file path=xl/calcChain.xml><?xml version="1.0" encoding="utf-8"?>
<calcChain xmlns="http://schemas.openxmlformats.org/spreadsheetml/2006/main">
  <c r="M1" i="1" l="1"/>
  <c r="E58" i="1"/>
  <c r="E59" i="1" s="1"/>
  <c r="E28" i="1"/>
  <c r="E29" i="1" s="1"/>
  <c r="E30" i="1" s="1"/>
  <c r="E31" i="1" s="1"/>
  <c r="E32" i="1" s="1"/>
  <c r="E33" i="1" s="1"/>
  <c r="E34" i="1" s="1"/>
  <c r="E35" i="1" s="1"/>
  <c r="L44" i="3"/>
  <c r="K44" i="3"/>
  <c r="F44" i="3"/>
  <c r="E44" i="3"/>
  <c r="L41" i="3"/>
  <c r="K41" i="3"/>
  <c r="E41" i="3"/>
  <c r="F41" i="3" s="1"/>
  <c r="L40" i="3"/>
  <c r="K40" i="3"/>
  <c r="E40" i="3"/>
  <c r="F40" i="3" s="1"/>
  <c r="L39" i="3"/>
  <c r="K39" i="3"/>
  <c r="E39" i="3"/>
  <c r="F39" i="3" s="1"/>
  <c r="L38" i="3"/>
  <c r="K38" i="3"/>
  <c r="E38" i="3"/>
  <c r="F38" i="3" s="1"/>
  <c r="L37" i="3"/>
  <c r="K37" i="3"/>
  <c r="E37" i="3"/>
  <c r="F37" i="3" s="1"/>
  <c r="L36" i="3"/>
  <c r="K36" i="3"/>
  <c r="E36" i="3"/>
  <c r="F36" i="3" s="1"/>
  <c r="L35" i="3"/>
  <c r="K35" i="3"/>
  <c r="E35" i="3"/>
  <c r="F35" i="3" s="1"/>
  <c r="L34" i="3"/>
  <c r="K34" i="3"/>
  <c r="E34" i="3"/>
  <c r="F34" i="3" s="1"/>
  <c r="K33" i="3"/>
  <c r="M33" i="3" s="1"/>
  <c r="E33" i="3"/>
  <c r="F33" i="3" s="1"/>
  <c r="K32" i="3"/>
  <c r="M32" i="3" s="1"/>
  <c r="E32" i="3"/>
  <c r="F32" i="3" s="1"/>
  <c r="K31" i="3"/>
  <c r="M31" i="3" s="1"/>
  <c r="E31" i="3"/>
  <c r="F31" i="3" s="1"/>
  <c r="K30" i="3"/>
  <c r="M30" i="3" s="1"/>
  <c r="E30" i="3"/>
  <c r="F30" i="3" s="1"/>
  <c r="K29" i="3"/>
  <c r="M29" i="3" s="1"/>
  <c r="E29" i="3"/>
  <c r="F29" i="3" s="1"/>
  <c r="K28" i="3"/>
  <c r="M28" i="3" s="1"/>
  <c r="E28" i="3"/>
  <c r="F28" i="3" s="1"/>
  <c r="M27" i="3"/>
  <c r="K27" i="3"/>
  <c r="F27" i="3"/>
  <c r="E27" i="3"/>
  <c r="J26" i="3"/>
  <c r="D26" i="3"/>
  <c r="J22" i="3"/>
  <c r="D22" i="3"/>
  <c r="J21" i="3"/>
  <c r="I21" i="3"/>
  <c r="D21" i="3"/>
  <c r="C21" i="3"/>
  <c r="D17" i="3"/>
  <c r="I16" i="3"/>
  <c r="E12" i="3"/>
  <c r="D12" i="3"/>
  <c r="D1" i="1"/>
  <c r="C1" i="1"/>
  <c r="E36" i="1" l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M26" i="3"/>
  <c r="K26" i="3"/>
  <c r="I22" i="3" s="1"/>
  <c r="E26" i="3"/>
  <c r="C22" i="3" s="1"/>
  <c r="F26" i="3"/>
  <c r="E17" i="3" l="1"/>
  <c r="I15" i="3" s="1"/>
  <c r="I13" i="3" l="1"/>
  <c r="I14" i="3" s="1"/>
</calcChain>
</file>

<file path=xl/sharedStrings.xml><?xml version="1.0" encoding="utf-8"?>
<sst xmlns="http://schemas.openxmlformats.org/spreadsheetml/2006/main" count="182" uniqueCount="129">
  <si>
    <t>Date</t>
  </si>
  <si>
    <t>Description</t>
  </si>
  <si>
    <t>Expense</t>
  </si>
  <si>
    <t>Income</t>
  </si>
  <si>
    <t>Balance</t>
  </si>
  <si>
    <t>Credit Owed</t>
  </si>
  <si>
    <t>Starting cash balance ------------------------------------------&gt;</t>
  </si>
  <si>
    <t>Ingrediants</t>
  </si>
  <si>
    <t>Total cost</t>
  </si>
  <si>
    <t>Amount in 1 loaf</t>
  </si>
  <si>
    <t>Flour 1 kilo</t>
  </si>
  <si>
    <t>Sugar 1 kg</t>
  </si>
  <si>
    <t>Yeast</t>
  </si>
  <si>
    <t>GET STARTED</t>
  </si>
  <si>
    <t>NOTE</t>
  </si>
  <si>
    <t>Set your starting balance in cell L8, then customize your categories and planned spending amounts in the 'Income' and 'Expenses' tables below.</t>
  </si>
  <si>
    <t>Only edit highlighted cells.</t>
  </si>
  <si>
    <t xml:space="preserve">Try not to alter cells that contain a formula. </t>
  </si>
  <si>
    <t>As you enter data in the 'Transactions' tab, this sheet will automatically update to show a summary of your spending for the month.</t>
  </si>
  <si>
    <t>Monthly Income &amp; Expense Log</t>
  </si>
  <si>
    <t xml:space="preserve">Starting balance: </t>
  </si>
  <si>
    <t xml:space="preserve">START BALANCE </t>
  </si>
  <si>
    <t xml:space="preserve"> END BALANCE</t>
  </si>
  <si>
    <t>Expenses</t>
  </si>
  <si>
    <t>Planned</t>
  </si>
  <si>
    <t>Actual</t>
  </si>
  <si>
    <t>Diff.</t>
  </si>
  <si>
    <t>Totals</t>
  </si>
  <si>
    <t>Ingredients/materials</t>
  </si>
  <si>
    <t>Sales of Product #1</t>
  </si>
  <si>
    <t>Rent</t>
  </si>
  <si>
    <t>Sales of Product #2</t>
  </si>
  <si>
    <t>Technology</t>
  </si>
  <si>
    <t>Sales of Product #3</t>
  </si>
  <si>
    <t>Self-salary</t>
  </si>
  <si>
    <t>Sales of Product #4</t>
  </si>
  <si>
    <t>Transportation</t>
  </si>
  <si>
    <t>Other</t>
  </si>
  <si>
    <t>Commissions paid</t>
  </si>
  <si>
    <t xml:space="preserve">Custom category </t>
  </si>
  <si>
    <t>Employee salaries</t>
  </si>
  <si>
    <t>Utilities</t>
  </si>
  <si>
    <t>Grant Repayment</t>
  </si>
  <si>
    <t>Packaging</t>
  </si>
  <si>
    <t>Custom category 1</t>
  </si>
  <si>
    <t>Custom category 2</t>
  </si>
  <si>
    <t>Custom category 3</t>
  </si>
  <si>
    <t>Bought a sack of onion</t>
  </si>
  <si>
    <t>Bought a gallon of oil</t>
  </si>
  <si>
    <t>Bought 5kg of Powdered Fish Herrings</t>
  </si>
  <si>
    <t>Bought 3kg of Fresh meat</t>
  </si>
  <si>
    <t>Bought a sack of charcoal</t>
  </si>
  <si>
    <t xml:space="preserve">Bought a medium sized salt </t>
  </si>
  <si>
    <t>Bought a medium sized mixed spice</t>
  </si>
  <si>
    <t>Bought 30pcs of shito jars</t>
  </si>
  <si>
    <t>Supply of Extra large sized shito sauce(3)</t>
  </si>
  <si>
    <t>Transportation for deliveries</t>
  </si>
  <si>
    <t>Supply of small sized shito sauce(3)</t>
  </si>
  <si>
    <t>Supply of medium sized shito sauce(5)</t>
  </si>
  <si>
    <t>Bought 8kg of Powdered Fish Herrings</t>
  </si>
  <si>
    <t>Bought 35pcs of shito sauce jars</t>
  </si>
  <si>
    <t>Bought large sized salt</t>
  </si>
  <si>
    <t>Bought large sized spice</t>
  </si>
  <si>
    <t>Bought 5kg of Fresh meat</t>
  </si>
  <si>
    <t>Supply of large sized shito sauce(6)</t>
  </si>
  <si>
    <t>Supply of large sized shito sauce(3)</t>
  </si>
  <si>
    <t>Bought large sized mixed spice</t>
  </si>
  <si>
    <t>Supply small sized shito sauce(10)</t>
  </si>
  <si>
    <t>Delivery man</t>
  </si>
  <si>
    <t>Supply extra large sized shito sauce(2)</t>
  </si>
  <si>
    <t>Supply of small sized shito sauce(1)</t>
  </si>
  <si>
    <t>Transportation of deliveries to Sonturk Mart</t>
  </si>
  <si>
    <t>Supply of extra large sized shito sauce(2)</t>
  </si>
  <si>
    <t>Bought 40pcs of shito sauce jars(30)</t>
  </si>
  <si>
    <t>Bought 5kg of fres meat</t>
  </si>
  <si>
    <t>Bought 50pcs of shiti sauce jars</t>
  </si>
  <si>
    <t>Bought large sized salt(2)</t>
  </si>
  <si>
    <t>Bought large sized mixed spice(2)</t>
  </si>
  <si>
    <t>Bought garlic(10pcs)</t>
  </si>
  <si>
    <t>Bought ginger(10pcs)</t>
  </si>
  <si>
    <t>Bought blender(1)</t>
  </si>
  <si>
    <t>Bought wooden spatula(2)</t>
  </si>
  <si>
    <t>Bought knives(2)</t>
  </si>
  <si>
    <t>Bought large sized pot(1)</t>
  </si>
  <si>
    <t>Bought large sized coalpot(1)</t>
  </si>
  <si>
    <t>Transportation to the mill</t>
  </si>
  <si>
    <t>Payment of service to the mill master</t>
  </si>
  <si>
    <t>Supply of Small sized shito sauce(5)</t>
  </si>
  <si>
    <t>Supply of large sized shito sauce(5)</t>
  </si>
  <si>
    <t>Transportation of deliveries to Povidence mini mart</t>
  </si>
  <si>
    <t>Trsansportationof deliveries to Royal Ann College of Health</t>
  </si>
  <si>
    <t>Bought half a sack of ginger</t>
  </si>
  <si>
    <t>Bought half a sack of garlic</t>
  </si>
  <si>
    <t>Bought 25kg of salt</t>
  </si>
  <si>
    <t>Bought 100pcs of shito sauce jars</t>
  </si>
  <si>
    <t>Bought large sized mixed spice(5)</t>
  </si>
  <si>
    <t>Water bill</t>
  </si>
  <si>
    <t>Light bill</t>
  </si>
  <si>
    <t>Transportation of deliveries to Poku Trading</t>
  </si>
  <si>
    <t>Supply of large sized shito sauce(1)</t>
  </si>
  <si>
    <t>Supply extra large sized shito sauce(1)</t>
  </si>
  <si>
    <t>Supply of medium sized shito sauce(2)</t>
  </si>
  <si>
    <t>Supply large sized shito sauce(1)</t>
  </si>
  <si>
    <t>Supply of small sized shito sauce(5)</t>
  </si>
  <si>
    <t>Transportation of Deliveries</t>
  </si>
  <si>
    <t>Supply of extra sized shito sauce(1)</t>
  </si>
  <si>
    <t>Self salary</t>
  </si>
  <si>
    <t>Ending Cash Balance</t>
  </si>
  <si>
    <t>Supply of extra large sized shito sauce(5)</t>
  </si>
  <si>
    <t>Supply of Extra large sized shito sauce(1)</t>
  </si>
  <si>
    <t>Supply of Large sized shito sauce(2)</t>
  </si>
  <si>
    <t>Supply of small sized shito sauce(2)</t>
  </si>
  <si>
    <t>Supply of medium sized shito(1)</t>
  </si>
  <si>
    <t>Supply small sized shito sauce(2)</t>
  </si>
  <si>
    <t>Supply large sized shito sauce(3)</t>
  </si>
  <si>
    <t>Bought  sack of onion(1)</t>
  </si>
  <si>
    <t>Bought gallon of oil(1)</t>
  </si>
  <si>
    <t>Bought a pack of sponge</t>
  </si>
  <si>
    <t>Ending of cash balance ------------------------------------------&gt;</t>
  </si>
  <si>
    <t>Supply of extra large sized shito sauce(1)</t>
  </si>
  <si>
    <t>Bought sacks of onions(1)</t>
  </si>
  <si>
    <t>Bought gallons of oil(1)</t>
  </si>
  <si>
    <t>Bought sacks of charcoal(1)</t>
  </si>
  <si>
    <t>Supply of extra large sized shito sauce(6)</t>
  </si>
  <si>
    <t>Supplyof medium sized shito sauce(1)</t>
  </si>
  <si>
    <t>Supply of Medium sized shito sauce(1)</t>
  </si>
  <si>
    <t>Supply of medium sized shito sauce()</t>
  </si>
  <si>
    <t>Supply of medium sized shito sauce(1)</t>
  </si>
  <si>
    <t>Self 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</si>
</sst>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[$GHS]#,##0.00"/>
    <numFmt numFmtId="165" formatCode="d&quot;-&quot;mmm&quot;-&quot;yyyy"/>
    <numFmt numFmtId="166" formatCode="&quot;$&quot;#,##0"/>
    <numFmt numFmtId="167" formatCode="mmmm&quot; &quot;yyyy"/>
    <numFmt numFmtId="168" formatCode="\+#,###%;\-#,###%;0%"/>
    <numFmt numFmtId="169" formatCode="\+\$#,###;\-\$#,###;\$0"/>
    <numFmt numFmtId="170" formatCode="_([$$-409]* #,##0.00_);_([$$-409]* \(#,##0.00\);_([$$-409]* &quot;-&quot;??_);_(@_)"/>
    <numFmt numFmtId="171" formatCode="[$-409]d\-mmm;@"/>
  </numFmts>
  <fonts count="50" x14ac:knownFonts="1">
    <font>
      <sz val="10"/>
      <color rgb="FF000000"/>
      <name val="Arial"/>
    </font>
    <font>
      <sz val="10"/>
      <name val="Arial"/>
    </font>
    <font>
      <b/>
      <sz val="11"/>
      <name val="Arial"/>
    </font>
    <font>
      <sz val="11"/>
      <color rgb="FFF46524"/>
      <name val="Lato"/>
    </font>
    <font>
      <b/>
      <sz val="11"/>
      <color rgb="FF000000"/>
      <name val="Arial"/>
    </font>
    <font>
      <b/>
      <sz val="10"/>
      <name val="Lato"/>
    </font>
    <font>
      <sz val="10"/>
      <color rgb="FF687887"/>
      <name val="Lato"/>
    </font>
    <font>
      <sz val="10"/>
      <color rgb="FF576475"/>
      <name val="Lato"/>
    </font>
    <font>
      <b/>
      <sz val="10"/>
      <color rgb="FF576475"/>
      <name val="Lato"/>
    </font>
    <font>
      <sz val="10"/>
      <name val="Lato"/>
    </font>
    <font>
      <sz val="9"/>
      <color rgb="FFFFFFFF"/>
      <name val="Lato"/>
    </font>
    <font>
      <b/>
      <sz val="9"/>
      <color rgb="FFFFFFFF"/>
      <name val="Lato"/>
    </font>
    <font>
      <sz val="9"/>
      <color rgb="FFCCCCCC"/>
      <name val="Lato"/>
    </font>
    <font>
      <sz val="10"/>
      <color rgb="FFCCCCCC"/>
      <name val="Lato"/>
    </font>
    <font>
      <i/>
      <sz val="10"/>
      <color rgb="FF334960"/>
      <name val="Lato"/>
    </font>
    <font>
      <i/>
      <sz val="10"/>
      <color rgb="FFCCCCCC"/>
      <name val="Lato"/>
    </font>
    <font>
      <sz val="10"/>
      <name val="Lato"/>
    </font>
    <font>
      <sz val="10"/>
      <color rgb="FF334960"/>
      <name val="Lato"/>
    </font>
    <font>
      <sz val="10"/>
      <color rgb="FFF46524"/>
      <name val="Lato"/>
    </font>
    <font>
      <b/>
      <sz val="18"/>
      <color rgb="FFF46524"/>
      <name val="Raleway"/>
    </font>
    <font>
      <b/>
      <sz val="21"/>
      <color rgb="FFF46524"/>
      <name val="Raleway"/>
    </font>
    <font>
      <sz val="10"/>
      <color rgb="FF334960"/>
      <name val="Lato"/>
    </font>
    <font>
      <b/>
      <sz val="10"/>
      <color rgb="FF334960"/>
      <name val="Lato"/>
    </font>
    <font>
      <b/>
      <sz val="10"/>
      <color rgb="FF334960"/>
      <name val="Lato"/>
    </font>
    <font>
      <b/>
      <sz val="25"/>
      <color rgb="FF334960"/>
      <name val="Lato"/>
    </font>
    <font>
      <sz val="24"/>
      <color rgb="FF334960"/>
      <name val="Lato"/>
    </font>
    <font>
      <b/>
      <sz val="24"/>
      <color rgb="FF334960"/>
      <name val="Lato"/>
    </font>
    <font>
      <i/>
      <sz val="10"/>
      <color rgb="FF576475"/>
      <name val="Lato"/>
    </font>
    <font>
      <b/>
      <sz val="10"/>
      <name val="Lato"/>
    </font>
    <font>
      <b/>
      <sz val="14"/>
      <color rgb="FF334960"/>
      <name val="Lato"/>
    </font>
    <font>
      <b/>
      <sz val="14"/>
      <color rgb="FFF46524"/>
      <name val="Lato"/>
    </font>
    <font>
      <i/>
      <sz val="10"/>
      <color rgb="FFF46524"/>
      <name val="Lato"/>
    </font>
    <font>
      <sz val="14"/>
      <name val="Lato"/>
    </font>
    <font>
      <b/>
      <sz val="10"/>
      <color rgb="FF666666"/>
      <name val="Lato"/>
    </font>
    <font>
      <sz val="10"/>
      <color rgb="FF666666"/>
      <name val="Lato"/>
    </font>
    <font>
      <b/>
      <sz val="10"/>
      <color rgb="FFF46524"/>
      <name val="Lato"/>
    </font>
    <font>
      <b/>
      <sz val="17"/>
      <color rgb="FFF46524"/>
      <name val="Raleway"/>
    </font>
    <font>
      <b/>
      <sz val="18"/>
      <color rgb="FFF46524"/>
      <name val="Lato"/>
    </font>
    <font>
      <b/>
      <sz val="11"/>
      <color rgb="FF334960"/>
      <name val="Lato"/>
    </font>
    <font>
      <b/>
      <sz val="17"/>
      <color rgb="FF334960"/>
      <name val="Lato"/>
    </font>
    <font>
      <b/>
      <sz val="18"/>
      <color rgb="FF334960"/>
      <name val="Lato"/>
    </font>
    <font>
      <sz val="18"/>
      <color rgb="FF334960"/>
      <name val="Lato"/>
    </font>
    <font>
      <i/>
      <sz val="9"/>
      <color rgb="FF687887"/>
      <name val="Lato"/>
    </font>
    <font>
      <b/>
      <sz val="10"/>
      <color rgb="FF434343"/>
      <name val="Lato"/>
    </font>
    <font>
      <sz val="10"/>
      <color rgb="FF434343"/>
      <name val="Lato"/>
    </font>
    <font>
      <b/>
      <sz val="10"/>
      <color rgb="FF434343"/>
      <name val="Lato"/>
    </font>
    <font>
      <sz val="10"/>
      <color rgb="FF434343"/>
      <name val="Lato"/>
    </font>
    <font>
      <sz val="10"/>
      <color rgb="FF000000"/>
      <name val="Arial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334960"/>
        <bgColor rgb="FF334960"/>
      </patternFill>
    </fill>
    <fill>
      <patternFill patternType="solid">
        <fgColor rgb="FFFFF2ED"/>
        <bgColor rgb="FFFFF2ED"/>
      </patternFill>
    </fill>
    <fill>
      <patternFill patternType="solid">
        <fgColor rgb="FFEBEDEF"/>
        <bgColor rgb="FFEBEDEF"/>
      </patternFill>
    </fill>
  </fills>
  <borders count="26">
    <border>
      <left/>
      <right/>
      <top/>
      <bottom/>
      <diagonal/>
    </border>
    <border>
      <left/>
      <right/>
      <top/>
      <bottom style="hair">
        <color rgb="FFD9D9D9"/>
      </bottom>
      <diagonal/>
    </border>
    <border>
      <left/>
      <right/>
      <top style="hair">
        <color rgb="FFD9D9D9"/>
      </top>
      <bottom style="hair">
        <color rgb="FFD9D9D9"/>
      </bottom>
      <diagonal/>
    </border>
    <border>
      <left/>
      <right/>
      <top style="hair">
        <color rgb="FFD9D9D9"/>
      </top>
      <bottom/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/>
      <diagonal/>
    </border>
    <border>
      <left/>
      <right style="dotted">
        <color rgb="FFB7B7B7"/>
      </right>
      <top/>
      <bottom/>
      <diagonal/>
    </border>
    <border>
      <left style="thin">
        <color rgb="FFD9D9D9"/>
      </left>
      <right/>
      <top/>
      <bottom/>
      <diagonal/>
    </border>
    <border>
      <left/>
      <right style="thin">
        <color rgb="FFD9D9D9"/>
      </right>
      <top/>
      <bottom/>
      <diagonal/>
    </border>
    <border>
      <left/>
      <right/>
      <top/>
      <bottom style="dotted">
        <color rgb="FFB7B7B7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A7B0BF"/>
      </top>
      <bottom/>
      <diagonal/>
    </border>
    <border>
      <left/>
      <right/>
      <top/>
      <bottom style="thin">
        <color rgb="FFA7B0B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44" fontId="47" fillId="0" borderId="0" applyFont="0" applyFill="0" applyBorder="0" applyAlignment="0" applyProtection="0"/>
  </cellStyleXfs>
  <cellXfs count="166">
    <xf numFmtId="0" fontId="0" fillId="0" borderId="0" xfId="0"/>
    <xf numFmtId="0" fontId="1" fillId="2" borderId="0" xfId="0" applyFont="1" applyFill="1"/>
    <xf numFmtId="0" fontId="2" fillId="3" borderId="0" xfId="0" applyFont="1" applyFill="1" applyAlignment="1">
      <alignment horizontal="right"/>
    </xf>
    <xf numFmtId="164" fontId="2" fillId="2" borderId="0" xfId="0" applyNumberFormat="1" applyFont="1" applyFill="1" applyAlignment="1">
      <alignment horizontal="right"/>
    </xf>
    <xf numFmtId="164" fontId="2" fillId="3" borderId="0" xfId="0" applyNumberFormat="1" applyFont="1" applyFill="1" applyAlignment="1">
      <alignment horizontal="right"/>
    </xf>
    <xf numFmtId="0" fontId="3" fillId="2" borderId="0" xfId="0" applyFont="1" applyFill="1"/>
    <xf numFmtId="0" fontId="3" fillId="3" borderId="0" xfId="0" applyFont="1" applyFill="1"/>
    <xf numFmtId="165" fontId="4" fillId="2" borderId="0" xfId="0" applyNumberFormat="1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0" fontId="5" fillId="2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165" fontId="6" fillId="4" borderId="1" xfId="0" applyNumberFormat="1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164" fontId="8" fillId="4" borderId="1" xfId="0" applyNumberFormat="1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165" fontId="6" fillId="2" borderId="2" xfId="0" applyNumberFormat="1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164" fontId="8" fillId="2" borderId="2" xfId="0" applyNumberFormat="1" applyFont="1" applyFill="1" applyBorder="1" applyAlignment="1">
      <alignment horizontal="left" vertical="center"/>
    </xf>
    <xf numFmtId="164" fontId="8" fillId="3" borderId="2" xfId="0" applyNumberFormat="1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164" fontId="8" fillId="3" borderId="3" xfId="0" applyNumberFormat="1" applyFont="1" applyFill="1" applyBorder="1" applyAlignment="1">
      <alignment horizontal="left" vertical="center"/>
    </xf>
    <xf numFmtId="0" fontId="1" fillId="0" borderId="0" xfId="0" applyFont="1"/>
    <xf numFmtId="0" fontId="9" fillId="5" borderId="0" xfId="0" applyFont="1" applyFill="1"/>
    <xf numFmtId="0" fontId="9" fillId="5" borderId="0" xfId="0" applyFont="1" applyFill="1" applyAlignment="1">
      <alignment horizontal="right"/>
    </xf>
    <xf numFmtId="0" fontId="10" fillId="5" borderId="0" xfId="0" applyFont="1" applyFill="1" applyAlignment="1">
      <alignment vertical="center" wrapText="1"/>
    </xf>
    <xf numFmtId="0" fontId="12" fillId="5" borderId="0" xfId="0" applyFont="1" applyFill="1" applyAlignment="1">
      <alignment vertical="top" wrapText="1"/>
    </xf>
    <xf numFmtId="0" fontId="12" fillId="5" borderId="0" xfId="0" applyFont="1" applyFill="1" applyAlignment="1">
      <alignment horizontal="left" vertical="top" wrapText="1"/>
    </xf>
    <xf numFmtId="0" fontId="13" fillId="5" borderId="0" xfId="0" applyFont="1" applyFill="1" applyAlignment="1">
      <alignment vertical="top" wrapText="1"/>
    </xf>
    <xf numFmtId="0" fontId="12" fillId="5" borderId="0" xfId="0" applyFont="1" applyFill="1" applyAlignment="1">
      <alignment wrapText="1"/>
    </xf>
    <xf numFmtId="0" fontId="12" fillId="5" borderId="0" xfId="0" applyFont="1" applyFill="1" applyAlignment="1">
      <alignment horizontal="left" wrapText="1"/>
    </xf>
    <xf numFmtId="0" fontId="16" fillId="5" borderId="0" xfId="0" applyFont="1" applyFill="1"/>
    <xf numFmtId="0" fontId="9" fillId="0" borderId="0" xfId="0" applyFont="1"/>
    <xf numFmtId="0" fontId="16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17" fillId="0" borderId="0" xfId="0" applyFont="1" applyAlignment="1">
      <alignment horizontal="right" vertical="top"/>
    </xf>
    <xf numFmtId="0" fontId="18" fillId="0" borderId="0" xfId="0" applyFont="1" applyAlignment="1">
      <alignment vertical="top"/>
    </xf>
    <xf numFmtId="0" fontId="19" fillId="3" borderId="0" xfId="0" applyFont="1" applyFill="1" applyAlignment="1">
      <alignment horizontal="left" vertical="top"/>
    </xf>
    <xf numFmtId="0" fontId="20" fillId="3" borderId="0" xfId="0" applyFont="1" applyFill="1" applyAlignment="1">
      <alignment horizontal="left" vertical="top"/>
    </xf>
    <xf numFmtId="0" fontId="21" fillId="0" borderId="0" xfId="0" applyFont="1" applyAlignment="1">
      <alignment vertical="top"/>
    </xf>
    <xf numFmtId="0" fontId="16" fillId="0" borderId="0" xfId="0" applyFont="1"/>
    <xf numFmtId="166" fontId="23" fillId="6" borderId="0" xfId="0" applyNumberFormat="1" applyFont="1" applyFill="1" applyAlignment="1">
      <alignment vertical="center"/>
    </xf>
    <xf numFmtId="0" fontId="14" fillId="0" borderId="0" xfId="0" applyFont="1" applyAlignment="1">
      <alignment vertical="top"/>
    </xf>
    <xf numFmtId="167" fontId="24" fillId="3" borderId="0" xfId="0" applyNumberFormat="1" applyFont="1" applyFill="1" applyAlignment="1">
      <alignment horizontal="left" vertical="top"/>
    </xf>
    <xf numFmtId="0" fontId="5" fillId="0" borderId="0" xfId="0" applyFont="1"/>
    <xf numFmtId="0" fontId="9" fillId="0" borderId="0" xfId="0" applyFont="1" applyAlignment="1">
      <alignment horizontal="left"/>
    </xf>
    <xf numFmtId="0" fontId="16" fillId="7" borderId="4" xfId="0" applyFont="1" applyFill="1" applyBorder="1"/>
    <xf numFmtId="0" fontId="16" fillId="7" borderId="5" xfId="0" applyFont="1" applyFill="1" applyBorder="1"/>
    <xf numFmtId="0" fontId="9" fillId="7" borderId="6" xfId="0" applyFont="1" applyFill="1" applyBorder="1"/>
    <xf numFmtId="0" fontId="16" fillId="7" borderId="8" xfId="0" applyFont="1" applyFill="1" applyBorder="1"/>
    <xf numFmtId="0" fontId="16" fillId="7" borderId="0" xfId="0" applyFont="1" applyFill="1"/>
    <xf numFmtId="0" fontId="16" fillId="7" borderId="9" xfId="0" applyFont="1" applyFill="1" applyBorder="1"/>
    <xf numFmtId="166" fontId="9" fillId="0" borderId="0" xfId="0" applyNumberFormat="1" applyFont="1"/>
    <xf numFmtId="0" fontId="26" fillId="0" borderId="0" xfId="0" applyFont="1" applyAlignment="1">
      <alignment horizontal="left"/>
    </xf>
    <xf numFmtId="9" fontId="26" fillId="0" borderId="0" xfId="0" applyNumberFormat="1" applyFont="1" applyAlignment="1">
      <alignment horizontal="left"/>
    </xf>
    <xf numFmtId="0" fontId="28" fillId="0" borderId="0" xfId="0" applyFont="1"/>
    <xf numFmtId="0" fontId="29" fillId="0" borderId="7" xfId="0" applyFont="1" applyBorder="1" applyAlignment="1">
      <alignment horizontal="right"/>
    </xf>
    <xf numFmtId="166" fontId="30" fillId="0" borderId="0" xfId="0" applyNumberFormat="1" applyFont="1" applyAlignment="1">
      <alignment horizontal="left"/>
    </xf>
    <xf numFmtId="166" fontId="5" fillId="0" borderId="0" xfId="0" applyNumberFormat="1" applyFont="1"/>
    <xf numFmtId="0" fontId="27" fillId="0" borderId="0" xfId="0" applyFont="1" applyAlignment="1">
      <alignment horizontal="left" vertical="top"/>
    </xf>
    <xf numFmtId="166" fontId="27" fillId="0" borderId="7" xfId="0" applyNumberFormat="1" applyFont="1" applyBorder="1" applyAlignment="1">
      <alignment horizontal="center" vertical="top"/>
    </xf>
    <xf numFmtId="166" fontId="31" fillId="0" borderId="0" xfId="0" applyNumberFormat="1" applyFont="1" applyAlignment="1">
      <alignment horizontal="center" vertical="top"/>
    </xf>
    <xf numFmtId="0" fontId="16" fillId="0" borderId="0" xfId="0" applyFont="1" applyAlignment="1">
      <alignment vertical="center"/>
    </xf>
    <xf numFmtId="0" fontId="16" fillId="7" borderId="11" xfId="0" applyFont="1" applyFill="1" applyBorder="1"/>
    <xf numFmtId="0" fontId="16" fillId="7" borderId="12" xfId="0" applyFont="1" applyFill="1" applyBorder="1"/>
    <xf numFmtId="0" fontId="16" fillId="7" borderId="12" xfId="0" applyFont="1" applyFill="1" applyBorder="1" applyAlignment="1">
      <alignment vertical="top"/>
    </xf>
    <xf numFmtId="0" fontId="16" fillId="7" borderId="13" xfId="0" applyFont="1" applyFill="1" applyBorder="1"/>
    <xf numFmtId="0" fontId="32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32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66" fontId="7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166" fontId="17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left"/>
    </xf>
    <xf numFmtId="166" fontId="34" fillId="0" borderId="0" xfId="0" applyNumberFormat="1" applyFont="1" applyAlignment="1">
      <alignment horizontal="right"/>
    </xf>
    <xf numFmtId="0" fontId="35" fillId="0" borderId="0" xfId="0" applyFont="1" applyAlignment="1">
      <alignment vertical="top"/>
    </xf>
    <xf numFmtId="0" fontId="28" fillId="0" borderId="0" xfId="0" applyFont="1" applyAlignment="1">
      <alignment vertical="top"/>
    </xf>
    <xf numFmtId="0" fontId="35" fillId="0" borderId="0" xfId="0" applyFont="1" applyAlignment="1">
      <alignment horizontal="right" vertical="top"/>
    </xf>
    <xf numFmtId="0" fontId="19" fillId="0" borderId="0" xfId="0" applyFont="1" applyAlignment="1">
      <alignment horizontal="left" vertical="top"/>
    </xf>
    <xf numFmtId="0" fontId="37" fillId="0" borderId="0" xfId="0" applyFont="1" applyAlignment="1">
      <alignment horizontal="left" vertical="top"/>
    </xf>
    <xf numFmtId="0" fontId="17" fillId="0" borderId="14" xfId="0" applyFont="1" applyBorder="1"/>
    <xf numFmtId="0" fontId="38" fillId="0" borderId="15" xfId="0" applyFont="1" applyBorder="1" applyAlignment="1">
      <alignment horizontal="right"/>
    </xf>
    <xf numFmtId="0" fontId="39" fillId="0" borderId="15" xfId="0" applyFont="1" applyBorder="1" applyAlignment="1">
      <alignment horizontal="left"/>
    </xf>
    <xf numFmtId="0" fontId="17" fillId="0" borderId="14" xfId="0" applyFont="1" applyBorder="1" applyAlignment="1">
      <alignment horizontal="right"/>
    </xf>
    <xf numFmtId="0" fontId="40" fillId="0" borderId="15" xfId="0" applyFont="1" applyBorder="1" applyAlignment="1">
      <alignment horizontal="left"/>
    </xf>
    <xf numFmtId="0" fontId="41" fillId="0" borderId="15" xfId="0" applyFont="1" applyBorder="1" applyAlignment="1">
      <alignment horizontal="left"/>
    </xf>
    <xf numFmtId="0" fontId="42" fillId="0" borderId="0" xfId="0" applyFont="1" applyAlignment="1">
      <alignment vertical="top"/>
    </xf>
    <xf numFmtId="0" fontId="42" fillId="0" borderId="16" xfId="0" applyFont="1" applyBorder="1" applyAlignment="1">
      <alignment vertical="top"/>
    </xf>
    <xf numFmtId="166" fontId="42" fillId="0" borderId="16" xfId="0" applyNumberFormat="1" applyFont="1" applyBorder="1" applyAlignment="1">
      <alignment horizontal="right" vertical="top"/>
    </xf>
    <xf numFmtId="169" fontId="42" fillId="0" borderId="16" xfId="0" applyNumberFormat="1" applyFont="1" applyBorder="1" applyAlignment="1">
      <alignment horizontal="right" vertical="top"/>
    </xf>
    <xf numFmtId="0" fontId="42" fillId="0" borderId="0" xfId="0" applyFont="1" applyAlignment="1">
      <alignment horizontal="right" vertical="top"/>
    </xf>
    <xf numFmtId="0" fontId="42" fillId="0" borderId="16" xfId="0" applyFont="1" applyBorder="1" applyAlignment="1">
      <alignment horizontal="left" vertical="top"/>
    </xf>
    <xf numFmtId="0" fontId="42" fillId="0" borderId="16" xfId="0" applyFont="1" applyBorder="1" applyAlignment="1">
      <alignment horizontal="right" vertical="top"/>
    </xf>
    <xf numFmtId="0" fontId="17" fillId="0" borderId="0" xfId="0" applyFont="1" applyAlignment="1">
      <alignment vertical="center"/>
    </xf>
    <xf numFmtId="166" fontId="44" fillId="0" borderId="19" xfId="0" applyNumberFormat="1" applyFont="1" applyBorder="1" applyAlignment="1">
      <alignment horizontal="right" vertical="center"/>
    </xf>
    <xf numFmtId="166" fontId="44" fillId="0" borderId="0" xfId="0" applyNumberFormat="1" applyFont="1" applyAlignment="1">
      <alignment horizontal="right" vertical="center"/>
    </xf>
    <xf numFmtId="169" fontId="44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166" fontId="44" fillId="0" borderId="22" xfId="0" applyNumberFormat="1" applyFont="1" applyBorder="1" applyAlignment="1">
      <alignment horizontal="right" vertical="center"/>
    </xf>
    <xf numFmtId="166" fontId="44" fillId="0" borderId="25" xfId="0" applyNumberFormat="1" applyFont="1" applyBorder="1" applyAlignment="1">
      <alignment horizontal="right" vertical="center"/>
    </xf>
    <xf numFmtId="169" fontId="6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166" fontId="44" fillId="0" borderId="25" xfId="0" applyNumberFormat="1" applyFont="1" applyBorder="1" applyAlignment="1">
      <alignment vertical="center"/>
    </xf>
    <xf numFmtId="14" fontId="9" fillId="0" borderId="0" xfId="0" applyNumberFormat="1" applyFont="1" applyAlignment="1">
      <alignment horizontal="right" vertical="center"/>
    </xf>
    <xf numFmtId="166" fontId="46" fillId="0" borderId="25" xfId="0" applyNumberFormat="1" applyFont="1" applyBorder="1"/>
    <xf numFmtId="166" fontId="44" fillId="0" borderId="25" xfId="0" applyNumberFormat="1" applyFont="1" applyBorder="1" applyAlignment="1">
      <alignment horizontal="right"/>
    </xf>
    <xf numFmtId="166" fontId="43" fillId="0" borderId="25" xfId="0" applyNumberFormat="1" applyFont="1" applyBorder="1" applyAlignment="1">
      <alignment vertical="center"/>
    </xf>
    <xf numFmtId="0" fontId="45" fillId="0" borderId="25" xfId="0" applyFont="1" applyBorder="1"/>
    <xf numFmtId="44" fontId="8" fillId="3" borderId="2" xfId="1" applyFont="1" applyFill="1" applyBorder="1" applyAlignment="1">
      <alignment horizontal="left" vertical="center"/>
    </xf>
    <xf numFmtId="44" fontId="9" fillId="3" borderId="0" xfId="0" applyNumberFormat="1" applyFont="1" applyFill="1" applyAlignment="1">
      <alignment vertical="center"/>
    </xf>
    <xf numFmtId="6" fontId="9" fillId="4" borderId="0" xfId="0" applyNumberFormat="1" applyFont="1" applyFill="1" applyAlignment="1">
      <alignment vertical="center"/>
    </xf>
    <xf numFmtId="8" fontId="8" fillId="2" borderId="2" xfId="1" applyNumberFormat="1" applyFont="1" applyFill="1" applyBorder="1" applyAlignment="1">
      <alignment horizontal="right" vertical="center"/>
    </xf>
    <xf numFmtId="44" fontId="8" fillId="2" borderId="2" xfId="1" applyFont="1" applyFill="1" applyBorder="1" applyAlignment="1">
      <alignment horizontal="right" vertical="center"/>
    </xf>
    <xf numFmtId="8" fontId="8" fillId="2" borderId="2" xfId="1" applyNumberFormat="1" applyFont="1" applyFill="1" applyBorder="1" applyAlignment="1">
      <alignment vertical="center"/>
    </xf>
    <xf numFmtId="8" fontId="9" fillId="2" borderId="0" xfId="0" applyNumberFormat="1" applyFont="1" applyFill="1" applyAlignment="1">
      <alignment horizontal="right" vertical="center"/>
    </xf>
    <xf numFmtId="44" fontId="9" fillId="2" borderId="0" xfId="1" applyFont="1" applyFill="1" applyAlignment="1">
      <alignment horizontal="right" vertical="center"/>
    </xf>
    <xf numFmtId="8" fontId="9" fillId="2" borderId="0" xfId="1" applyNumberFormat="1" applyFont="1" applyFill="1" applyAlignment="1">
      <alignment horizontal="right" vertical="center"/>
    </xf>
    <xf numFmtId="8" fontId="9" fillId="2" borderId="0" xfId="0" applyNumberFormat="1" applyFont="1" applyFill="1" applyAlignment="1">
      <alignment vertical="center"/>
    </xf>
    <xf numFmtId="6" fontId="9" fillId="2" borderId="0" xfId="0" applyNumberFormat="1" applyFont="1" applyFill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8" fontId="0" fillId="0" borderId="0" xfId="0" applyNumberFormat="1" applyAlignment="1">
      <alignment horizontal="right" vertical="center"/>
    </xf>
    <xf numFmtId="44" fontId="8" fillId="3" borderId="2" xfId="1" applyFont="1" applyFill="1" applyBorder="1" applyAlignment="1">
      <alignment horizontal="right" vertical="center"/>
    </xf>
    <xf numFmtId="44" fontId="9" fillId="2" borderId="0" xfId="1" applyFont="1" applyFill="1" applyAlignment="1">
      <alignment vertical="center"/>
    </xf>
    <xf numFmtId="170" fontId="9" fillId="2" borderId="0" xfId="1" applyNumberFormat="1" applyFont="1" applyFill="1" applyAlignment="1">
      <alignment horizontal="right" vertical="center"/>
    </xf>
    <xf numFmtId="44" fontId="9" fillId="2" borderId="0" xfId="0" applyNumberFormat="1" applyFont="1" applyFill="1" applyAlignment="1">
      <alignment vertical="center"/>
    </xf>
    <xf numFmtId="165" fontId="6" fillId="2" borderId="0" xfId="0" applyNumberFormat="1" applyFont="1" applyFill="1" applyAlignment="1">
      <alignment horizontal="left" vertical="center"/>
    </xf>
    <xf numFmtId="44" fontId="0" fillId="0" borderId="0" xfId="1" applyFont="1"/>
    <xf numFmtId="44" fontId="8" fillId="2" borderId="3" xfId="1" applyFont="1" applyFill="1" applyBorder="1" applyAlignment="1">
      <alignment horizontal="left" vertical="center"/>
    </xf>
    <xf numFmtId="44" fontId="0" fillId="0" borderId="0" xfId="0" applyNumberFormat="1"/>
    <xf numFmtId="44" fontId="48" fillId="0" borderId="0" xfId="1" applyFont="1"/>
    <xf numFmtId="44" fontId="49" fillId="0" borderId="0" xfId="0" applyNumberFormat="1" applyFont="1"/>
    <xf numFmtId="171" fontId="6" fillId="2" borderId="2" xfId="0" applyNumberFormat="1" applyFont="1" applyFill="1" applyBorder="1" applyAlignment="1">
      <alignment horizontal="left" vertical="center"/>
    </xf>
    <xf numFmtId="44" fontId="49" fillId="0" borderId="0" xfId="1" applyFont="1"/>
    <xf numFmtId="166" fontId="43" fillId="0" borderId="23" xfId="0" applyNumberFormat="1" applyFont="1" applyBorder="1" applyAlignment="1">
      <alignment vertical="center"/>
    </xf>
    <xf numFmtId="0" fontId="1" fillId="0" borderId="24" xfId="0" applyFont="1" applyBorder="1"/>
    <xf numFmtId="0" fontId="11" fillId="5" borderId="0" xfId="0" applyFont="1" applyFill="1" applyAlignment="1">
      <alignment vertical="center" wrapText="1"/>
    </xf>
    <xf numFmtId="0" fontId="0" fillId="0" borderId="0" xfId="0"/>
    <xf numFmtId="0" fontId="11" fillId="5" borderId="0" xfId="0" applyFont="1" applyFill="1" applyAlignment="1">
      <alignment horizontal="left" vertical="center" wrapText="1"/>
    </xf>
    <xf numFmtId="0" fontId="13" fillId="5" borderId="0" xfId="0" applyFont="1" applyFill="1" applyAlignment="1">
      <alignment horizontal="left" vertical="top" wrapText="1"/>
    </xf>
    <xf numFmtId="0" fontId="14" fillId="6" borderId="0" xfId="0" applyFont="1" applyFill="1" applyAlignment="1">
      <alignment horizontal="left" vertical="center" wrapText="1"/>
    </xf>
    <xf numFmtId="0" fontId="15" fillId="5" borderId="0" xfId="0" applyFont="1" applyFill="1" applyAlignment="1">
      <alignment horizontal="left" vertical="center" wrapText="1"/>
    </xf>
    <xf numFmtId="0" fontId="22" fillId="0" borderId="0" xfId="0" applyFont="1" applyAlignment="1">
      <alignment horizontal="right" vertical="center"/>
    </xf>
    <xf numFmtId="166" fontId="9" fillId="0" borderId="7" xfId="0" applyNumberFormat="1" applyFont="1" applyBorder="1"/>
    <xf numFmtId="0" fontId="1" fillId="0" borderId="7" xfId="0" applyFont="1" applyBorder="1"/>
    <xf numFmtId="0" fontId="9" fillId="0" borderId="0" xfId="0" applyFont="1"/>
    <xf numFmtId="168" fontId="25" fillId="7" borderId="0" xfId="0" applyNumberFormat="1" applyFont="1" applyFill="1" applyAlignment="1">
      <alignment horizontal="center"/>
    </xf>
    <xf numFmtId="0" fontId="27" fillId="7" borderId="10" xfId="0" applyFont="1" applyFill="1" applyBorder="1" applyAlignment="1">
      <alignment horizontal="center" vertical="top"/>
    </xf>
    <xf numFmtId="0" fontId="1" fillId="0" borderId="10" xfId="0" applyFont="1" applyBorder="1"/>
    <xf numFmtId="166" fontId="25" fillId="7" borderId="0" xfId="0" applyNumberFormat="1" applyFont="1" applyFill="1" applyAlignment="1">
      <alignment horizontal="center"/>
    </xf>
    <xf numFmtId="9" fontId="27" fillId="7" borderId="0" xfId="0" applyNumberFormat="1" applyFont="1" applyFill="1" applyAlignment="1">
      <alignment horizontal="center" vertical="top"/>
    </xf>
    <xf numFmtId="0" fontId="16" fillId="7" borderId="0" xfId="0" applyFont="1" applyFill="1"/>
    <xf numFmtId="0" fontId="29" fillId="0" borderId="0" xfId="0" applyFont="1" applyAlignment="1">
      <alignment horizontal="left" vertical="center"/>
    </xf>
    <xf numFmtId="0" fontId="7" fillId="3" borderId="0" xfId="0" applyFont="1" applyFill="1" applyAlignment="1">
      <alignment vertical="center"/>
    </xf>
    <xf numFmtId="0" fontId="21" fillId="0" borderId="0" xfId="0" applyFont="1" applyAlignment="1">
      <alignment horizontal="left" vertical="center"/>
    </xf>
    <xf numFmtId="0" fontId="9" fillId="3" borderId="0" xfId="0" applyFont="1" applyFill="1"/>
    <xf numFmtId="0" fontId="36" fillId="0" borderId="0" xfId="0" applyFont="1" applyAlignment="1">
      <alignment horizontal="left" vertical="top"/>
    </xf>
    <xf numFmtId="166" fontId="43" fillId="0" borderId="17" xfId="0" applyNumberFormat="1" applyFont="1" applyBorder="1" applyAlignment="1">
      <alignment vertical="center"/>
    </xf>
    <xf numFmtId="0" fontId="1" fillId="0" borderId="18" xfId="0" applyFont="1" applyBorder="1"/>
    <xf numFmtId="166" fontId="43" fillId="0" borderId="20" xfId="0" applyNumberFormat="1" applyFont="1" applyBorder="1" applyAlignment="1">
      <alignment vertical="center"/>
    </xf>
    <xf numFmtId="0" fontId="1" fillId="0" borderId="21" xfId="0" applyFont="1" applyBorder="1"/>
    <xf numFmtId="0" fontId="45" fillId="0" borderId="23" xfId="0" applyFont="1" applyBorder="1"/>
  </cellXfs>
  <cellStyles count="2">
    <cellStyle name="Currency" xfId="1" builtinId="4"/>
    <cellStyle name="Normal" xfId="0" builtinId="0"/>
  </cellStyles>
  <dxfs count="6">
    <dxf>
      <font>
        <color rgb="FF687887"/>
      </font>
      <fill>
        <patternFill patternType="none"/>
      </fill>
    </dxf>
    <dxf>
      <font>
        <color rgb="FFC53929"/>
      </font>
      <fill>
        <patternFill patternType="none"/>
      </fill>
    </dxf>
    <dxf>
      <fill>
        <patternFill patternType="solid">
          <fgColor rgb="FFFCECE6"/>
          <bgColor rgb="FFFCECE6"/>
        </patternFill>
      </fill>
    </dxf>
    <dxf>
      <fill>
        <patternFill patternType="solid">
          <fgColor rgb="FFFCECE6"/>
          <bgColor rgb="FFFCECE6"/>
        </patternFill>
      </fill>
    </dxf>
    <dxf>
      <fill>
        <patternFill patternType="solid">
          <fgColor rgb="FFFCECE6"/>
          <bgColor rgb="FFFCECE6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126"/>
  <sheetViews>
    <sheetView showGridLines="0"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79" sqref="F79"/>
    </sheetView>
  </sheetViews>
  <sheetFormatPr defaultColWidth="12.5703125" defaultRowHeight="15.75" customHeight="1" x14ac:dyDescent="0.2"/>
  <cols>
    <col min="1" max="2" width="15.42578125" customWidth="1"/>
    <col min="3" max="3" width="14.28515625" customWidth="1"/>
    <col min="4" max="4" width="13.5703125" customWidth="1"/>
    <col min="5" max="6" width="11.5703125" customWidth="1"/>
  </cols>
  <sheetData>
    <row r="1" spans="1:13" ht="27.75" hidden="1" customHeight="1" x14ac:dyDescent="0.25">
      <c r="A1" s="1"/>
      <c r="B1" s="2"/>
      <c r="C1" s="3">
        <f>SUM(C3:C998)</f>
        <v>1881.6900000000005</v>
      </c>
      <c r="D1" s="4">
        <f>SUM(D3:D998)</f>
        <v>2148.8700000000008</v>
      </c>
      <c r="E1" s="5"/>
      <c r="F1" s="6"/>
      <c r="M1" s="133">
        <f>SUM(D13:D57)</f>
        <v>769.06</v>
      </c>
    </row>
    <row r="2" spans="1:13" ht="24" customHeight="1" x14ac:dyDescent="0.25">
      <c r="A2" s="7" t="s">
        <v>0</v>
      </c>
      <c r="B2" s="8" t="s">
        <v>1</v>
      </c>
      <c r="C2" s="9" t="s">
        <v>2</v>
      </c>
      <c r="D2" s="10" t="s">
        <v>3</v>
      </c>
      <c r="E2" s="11" t="s">
        <v>4</v>
      </c>
      <c r="F2" s="12" t="s">
        <v>5</v>
      </c>
    </row>
    <row r="3" spans="1:13" ht="19.5" customHeight="1" x14ac:dyDescent="0.2">
      <c r="A3" s="13"/>
      <c r="B3" s="14" t="s">
        <v>6</v>
      </c>
      <c r="C3" s="15"/>
      <c r="D3" s="15"/>
      <c r="E3" s="115">
        <v>556.76</v>
      </c>
      <c r="F3" s="16"/>
    </row>
    <row r="4" spans="1:13" ht="19.5" customHeight="1" x14ac:dyDescent="0.2">
      <c r="A4" s="136">
        <v>45627</v>
      </c>
      <c r="B4" s="18" t="s">
        <v>47</v>
      </c>
      <c r="C4" s="116">
        <v>74.010000000000005</v>
      </c>
      <c r="D4" s="113"/>
      <c r="E4" s="120">
        <v>482.99</v>
      </c>
      <c r="F4" s="16"/>
    </row>
    <row r="5" spans="1:13" ht="19.5" customHeight="1" x14ac:dyDescent="0.2">
      <c r="A5" s="136">
        <v>45627</v>
      </c>
      <c r="B5" s="18" t="s">
        <v>48</v>
      </c>
      <c r="C5" s="116">
        <v>42.76</v>
      </c>
      <c r="D5" s="113"/>
      <c r="E5" s="119">
        <v>440.23</v>
      </c>
      <c r="F5" s="16"/>
    </row>
    <row r="6" spans="1:13" ht="19.5" customHeight="1" x14ac:dyDescent="0.2">
      <c r="A6" s="136">
        <v>45627</v>
      </c>
      <c r="B6" s="18" t="s">
        <v>49</v>
      </c>
      <c r="C6" s="116">
        <v>59.21</v>
      </c>
      <c r="D6" s="113"/>
      <c r="E6" s="119">
        <v>381.02</v>
      </c>
      <c r="F6" s="16"/>
    </row>
    <row r="7" spans="1:13" ht="19.5" customHeight="1" x14ac:dyDescent="0.2">
      <c r="A7" s="136">
        <v>45627</v>
      </c>
      <c r="B7" s="18" t="s">
        <v>50</v>
      </c>
      <c r="C7" s="116">
        <v>19.739999999999998</v>
      </c>
      <c r="D7" s="113"/>
      <c r="E7" s="119">
        <v>361.28</v>
      </c>
      <c r="F7" s="114"/>
    </row>
    <row r="8" spans="1:13" ht="19.5" customHeight="1" x14ac:dyDescent="0.2">
      <c r="A8" s="136">
        <v>45627</v>
      </c>
      <c r="B8" s="18" t="s">
        <v>51</v>
      </c>
      <c r="C8" s="116">
        <v>52.63</v>
      </c>
      <c r="D8" s="113"/>
      <c r="E8" s="121">
        <v>308.64999999999998</v>
      </c>
      <c r="F8" s="16"/>
    </row>
    <row r="9" spans="1:13" ht="19.5" customHeight="1" x14ac:dyDescent="0.2">
      <c r="A9" s="136">
        <v>45627</v>
      </c>
      <c r="B9" s="18" t="s">
        <v>52</v>
      </c>
      <c r="C9" s="118">
        <v>3.29</v>
      </c>
      <c r="D9" s="20"/>
      <c r="E9" s="122">
        <v>305.36</v>
      </c>
      <c r="F9" s="16"/>
    </row>
    <row r="10" spans="1:13" ht="19.5" customHeight="1" x14ac:dyDescent="0.2">
      <c r="A10" s="136">
        <v>45627</v>
      </c>
      <c r="B10" s="18" t="s">
        <v>53</v>
      </c>
      <c r="C10" s="116">
        <v>3.29</v>
      </c>
      <c r="D10" s="20"/>
      <c r="E10" s="123">
        <v>302.07</v>
      </c>
      <c r="F10" s="16"/>
    </row>
    <row r="11" spans="1:13" ht="19.5" customHeight="1" x14ac:dyDescent="0.2">
      <c r="A11" s="136">
        <v>45627</v>
      </c>
      <c r="B11" s="124" t="s">
        <v>54</v>
      </c>
      <c r="C11" s="125">
        <v>9.8699999999999992</v>
      </c>
      <c r="D11" s="20"/>
      <c r="E11" s="119">
        <v>292.2</v>
      </c>
      <c r="F11" s="16"/>
    </row>
    <row r="12" spans="1:13" ht="19.5" customHeight="1" x14ac:dyDescent="0.2">
      <c r="A12" s="136">
        <v>45627</v>
      </c>
      <c r="B12" s="18" t="s">
        <v>36</v>
      </c>
      <c r="C12" s="116">
        <v>3.76</v>
      </c>
      <c r="D12" s="20"/>
      <c r="E12" s="119">
        <v>288.44</v>
      </c>
      <c r="F12" s="16"/>
    </row>
    <row r="13" spans="1:13" ht="19.5" customHeight="1" x14ac:dyDescent="0.2">
      <c r="A13" s="17">
        <v>45629</v>
      </c>
      <c r="B13" s="18" t="s">
        <v>101</v>
      </c>
      <c r="C13" s="19"/>
      <c r="D13" s="126">
        <v>15.78</v>
      </c>
      <c r="E13" s="120">
        <v>304.22000000000003</v>
      </c>
      <c r="F13" s="16"/>
    </row>
    <row r="14" spans="1:13" ht="19.5" customHeight="1" x14ac:dyDescent="0.2">
      <c r="A14" s="17">
        <v>45629</v>
      </c>
      <c r="B14" s="18" t="s">
        <v>109</v>
      </c>
      <c r="C14" s="19"/>
      <c r="D14" s="126">
        <v>32.89</v>
      </c>
      <c r="E14" s="128">
        <v>337.11</v>
      </c>
      <c r="F14" s="16"/>
    </row>
    <row r="15" spans="1:13" ht="19.5" customHeight="1" x14ac:dyDescent="0.2">
      <c r="A15" s="17">
        <v>45629</v>
      </c>
      <c r="B15" s="18" t="s">
        <v>70</v>
      </c>
      <c r="C15" s="19"/>
      <c r="D15" s="126">
        <v>4.28</v>
      </c>
      <c r="E15" s="120">
        <v>341.39</v>
      </c>
      <c r="F15" s="16"/>
    </row>
    <row r="16" spans="1:13" ht="19.5" customHeight="1" x14ac:dyDescent="0.2">
      <c r="A16" s="17">
        <v>45629</v>
      </c>
      <c r="B16" s="18" t="s">
        <v>110</v>
      </c>
      <c r="C16" s="19"/>
      <c r="D16" s="113">
        <v>36.840000000000003</v>
      </c>
      <c r="E16" s="120">
        <v>378.23</v>
      </c>
      <c r="F16" s="16"/>
    </row>
    <row r="17" spans="1:6" ht="19.5" customHeight="1" x14ac:dyDescent="0.2">
      <c r="A17" s="17">
        <v>45629</v>
      </c>
      <c r="B17" s="18" t="s">
        <v>56</v>
      </c>
      <c r="C17" s="126">
        <v>4</v>
      </c>
      <c r="D17" s="126"/>
      <c r="E17" s="120">
        <v>374.23</v>
      </c>
      <c r="F17" s="16"/>
    </row>
    <row r="18" spans="1:6" ht="19.5" customHeight="1" x14ac:dyDescent="0.2">
      <c r="A18" s="17">
        <v>45629</v>
      </c>
      <c r="B18" s="18" t="s">
        <v>111</v>
      </c>
      <c r="C18" s="19"/>
      <c r="D18" s="126">
        <v>8.56</v>
      </c>
      <c r="E18" s="120">
        <v>383.23</v>
      </c>
      <c r="F18" s="16"/>
    </row>
    <row r="19" spans="1:6" ht="19.5" customHeight="1" x14ac:dyDescent="0.2">
      <c r="A19" s="17">
        <v>45629</v>
      </c>
      <c r="B19" s="18" t="s">
        <v>109</v>
      </c>
      <c r="C19" s="19"/>
      <c r="D19" s="126">
        <v>32.89</v>
      </c>
      <c r="E19" s="120">
        <v>416.12</v>
      </c>
      <c r="F19" s="16"/>
    </row>
    <row r="20" spans="1:6" ht="19.5" customHeight="1" x14ac:dyDescent="0.2">
      <c r="A20" s="17">
        <v>45629</v>
      </c>
      <c r="B20" s="18" t="s">
        <v>101</v>
      </c>
      <c r="C20" s="19"/>
      <c r="D20" s="126">
        <v>15.78</v>
      </c>
      <c r="E20" s="120">
        <v>431.9</v>
      </c>
      <c r="F20" s="16"/>
    </row>
    <row r="21" spans="1:6" ht="19.5" customHeight="1" x14ac:dyDescent="0.2">
      <c r="A21" s="17">
        <v>45629</v>
      </c>
      <c r="B21" s="18" t="s">
        <v>56</v>
      </c>
      <c r="C21" s="117">
        <v>3.2</v>
      </c>
      <c r="D21" s="20"/>
      <c r="E21" s="127">
        <v>427.8</v>
      </c>
      <c r="F21" s="16"/>
    </row>
    <row r="22" spans="1:6" ht="19.5" customHeight="1" x14ac:dyDescent="0.2">
      <c r="A22" s="17">
        <v>45631</v>
      </c>
      <c r="B22" s="18" t="s">
        <v>59</v>
      </c>
      <c r="C22" s="117">
        <v>94.74</v>
      </c>
      <c r="D22" s="20"/>
      <c r="E22" s="120">
        <v>333.96</v>
      </c>
      <c r="F22" s="16"/>
    </row>
    <row r="23" spans="1:6" ht="19.5" customHeight="1" x14ac:dyDescent="0.2">
      <c r="A23" s="17">
        <v>45631</v>
      </c>
      <c r="B23" s="18" t="s">
        <v>60</v>
      </c>
      <c r="C23" s="117">
        <v>11.51</v>
      </c>
      <c r="D23" s="20"/>
      <c r="E23" s="120">
        <v>322.45</v>
      </c>
      <c r="F23" s="16"/>
    </row>
    <row r="24" spans="1:6" ht="19.5" customHeight="1" x14ac:dyDescent="0.2">
      <c r="A24" s="17">
        <v>45631</v>
      </c>
      <c r="B24" s="18" t="s">
        <v>61</v>
      </c>
      <c r="C24" s="117">
        <v>6.02</v>
      </c>
      <c r="D24" s="20"/>
      <c r="E24" s="120">
        <v>316.43</v>
      </c>
      <c r="F24" s="16"/>
    </row>
    <row r="25" spans="1:6" ht="19.5" customHeight="1" x14ac:dyDescent="0.2">
      <c r="A25" s="17">
        <v>45631</v>
      </c>
      <c r="B25" s="18" t="s">
        <v>62</v>
      </c>
      <c r="C25" s="117">
        <v>6.02</v>
      </c>
      <c r="D25" s="20"/>
      <c r="E25" s="127">
        <v>310.41000000000003</v>
      </c>
      <c r="F25" s="16"/>
    </row>
    <row r="26" spans="1:6" ht="19.5" customHeight="1" x14ac:dyDescent="0.2">
      <c r="A26" s="17">
        <v>45631</v>
      </c>
      <c r="B26" s="18" t="s">
        <v>63</v>
      </c>
      <c r="C26" s="117">
        <v>32.9</v>
      </c>
      <c r="D26" s="20"/>
      <c r="E26" s="120">
        <v>277.51</v>
      </c>
      <c r="F26" s="16"/>
    </row>
    <row r="27" spans="1:6" ht="19.5" customHeight="1" x14ac:dyDescent="0.2">
      <c r="A27" s="17">
        <v>45634</v>
      </c>
      <c r="B27" s="18" t="s">
        <v>112</v>
      </c>
      <c r="C27" s="117"/>
      <c r="D27" s="117">
        <v>7.89</v>
      </c>
      <c r="E27" s="127">
        <v>285.39999999999998</v>
      </c>
      <c r="F27" s="16"/>
    </row>
    <row r="28" spans="1:6" ht="19.5" customHeight="1" x14ac:dyDescent="0.2">
      <c r="A28" s="17">
        <v>45634</v>
      </c>
      <c r="B28" s="18" t="s">
        <v>72</v>
      </c>
      <c r="C28" s="19"/>
      <c r="D28" s="126">
        <v>65.78</v>
      </c>
      <c r="E28" s="129">
        <f>SUM(E27+D28)</f>
        <v>351.17999999999995</v>
      </c>
      <c r="F28" s="16"/>
    </row>
    <row r="29" spans="1:6" ht="19.5" customHeight="1" x14ac:dyDescent="0.2">
      <c r="A29" s="17">
        <v>45634</v>
      </c>
      <c r="B29" s="18" t="s">
        <v>111</v>
      </c>
      <c r="C29" s="19"/>
      <c r="D29" s="126">
        <v>8.56</v>
      </c>
      <c r="E29" s="129">
        <f>SUM(E28+D29)</f>
        <v>359.73999999999995</v>
      </c>
      <c r="F29" s="16"/>
    </row>
    <row r="30" spans="1:6" ht="19.5" customHeight="1" x14ac:dyDescent="0.2">
      <c r="A30" s="17">
        <v>45634</v>
      </c>
      <c r="B30" s="21" t="s">
        <v>56</v>
      </c>
      <c r="C30" s="132">
        <v>3.2</v>
      </c>
      <c r="D30" s="22"/>
      <c r="E30" s="129">
        <f>SUM(E29-C30)</f>
        <v>356.53999999999996</v>
      </c>
      <c r="F30" s="16"/>
    </row>
    <row r="31" spans="1:6" ht="15.75" customHeight="1" x14ac:dyDescent="0.2">
      <c r="A31" s="130">
        <v>45637</v>
      </c>
      <c r="B31" s="124" t="s">
        <v>70</v>
      </c>
      <c r="D31" s="131">
        <v>4.28</v>
      </c>
      <c r="E31" s="133">
        <f>SUM(E30+D31)</f>
        <v>360.81999999999994</v>
      </c>
    </row>
    <row r="32" spans="1:6" ht="15.75" customHeight="1" x14ac:dyDescent="0.2">
      <c r="A32" s="130">
        <v>45637</v>
      </c>
      <c r="B32" s="124" t="s">
        <v>65</v>
      </c>
      <c r="D32" s="131">
        <v>55.26</v>
      </c>
      <c r="E32" s="133">
        <f>SUM(E31+D32)</f>
        <v>416.07999999999993</v>
      </c>
    </row>
    <row r="33" spans="1:5" ht="15.75" customHeight="1" x14ac:dyDescent="0.2">
      <c r="A33" s="130">
        <v>45637</v>
      </c>
      <c r="B33" s="124" t="s">
        <v>56</v>
      </c>
      <c r="C33" s="131">
        <v>3.9</v>
      </c>
      <c r="E33" s="133">
        <f>SUM(E32-C33)</f>
        <v>412.17999999999995</v>
      </c>
    </row>
    <row r="34" spans="1:5" ht="15.75" customHeight="1" x14ac:dyDescent="0.2">
      <c r="A34" s="130">
        <v>45640</v>
      </c>
      <c r="B34" s="124" t="s">
        <v>115</v>
      </c>
      <c r="C34" s="131">
        <v>74.010000000000005</v>
      </c>
      <c r="E34" s="133">
        <f>SUM(E33-C34)</f>
        <v>338.16999999999996</v>
      </c>
    </row>
    <row r="35" spans="1:5" ht="15.75" customHeight="1" x14ac:dyDescent="0.2">
      <c r="A35" s="130">
        <v>45640</v>
      </c>
      <c r="B35" s="124" t="s">
        <v>116</v>
      </c>
      <c r="C35" s="131">
        <v>42.72</v>
      </c>
      <c r="E35" s="133">
        <f>SUM(E34-C35)</f>
        <v>295.44999999999993</v>
      </c>
    </row>
    <row r="36" spans="1:5" ht="15.75" customHeight="1" x14ac:dyDescent="0.2">
      <c r="A36" s="130">
        <v>45640</v>
      </c>
      <c r="B36" s="124" t="s">
        <v>117</v>
      </c>
      <c r="C36" s="131">
        <v>4</v>
      </c>
      <c r="E36" s="133">
        <f>SUM(E35-C36)</f>
        <v>291.44999999999993</v>
      </c>
    </row>
    <row r="37" spans="1:5" ht="15.75" customHeight="1" x14ac:dyDescent="0.2">
      <c r="A37" s="130">
        <v>45640</v>
      </c>
      <c r="B37" s="124" t="s">
        <v>36</v>
      </c>
      <c r="C37" s="131">
        <v>3.76</v>
      </c>
      <c r="E37" s="133">
        <f>SUM(E36-C37)</f>
        <v>287.68999999999994</v>
      </c>
    </row>
    <row r="38" spans="1:5" ht="15.75" customHeight="1" x14ac:dyDescent="0.2">
      <c r="A38" s="130">
        <v>45642</v>
      </c>
      <c r="B38" s="124" t="s">
        <v>113</v>
      </c>
      <c r="D38" s="131">
        <v>8.56</v>
      </c>
      <c r="E38" s="133">
        <f>SUM(E37+D38)</f>
        <v>296.24999999999994</v>
      </c>
    </row>
    <row r="39" spans="1:5" ht="15.75" customHeight="1" x14ac:dyDescent="0.2">
      <c r="A39" s="130">
        <v>45642</v>
      </c>
      <c r="B39" s="124" t="s">
        <v>55</v>
      </c>
      <c r="D39" s="131">
        <v>98.67</v>
      </c>
      <c r="E39" s="133">
        <f>SUM(E38+D39)</f>
        <v>394.91999999999996</v>
      </c>
    </row>
    <row r="40" spans="1:5" ht="15.75" customHeight="1" x14ac:dyDescent="0.2">
      <c r="A40" s="130">
        <v>45642</v>
      </c>
      <c r="B40" s="124" t="s">
        <v>65</v>
      </c>
      <c r="D40" s="131">
        <v>55.26</v>
      </c>
      <c r="E40" s="133">
        <f>SUM(E39+D40)</f>
        <v>450.17999999999995</v>
      </c>
    </row>
    <row r="41" spans="1:5" ht="15.75" customHeight="1" x14ac:dyDescent="0.2">
      <c r="A41" s="130">
        <v>45642</v>
      </c>
      <c r="B41" s="124" t="s">
        <v>56</v>
      </c>
      <c r="C41" s="131">
        <v>3.92</v>
      </c>
      <c r="E41" s="133">
        <f>SUM(E40-C41)</f>
        <v>446.25999999999993</v>
      </c>
    </row>
    <row r="42" spans="1:5" ht="15.75" customHeight="1" x14ac:dyDescent="0.2">
      <c r="A42" s="130">
        <v>45645</v>
      </c>
      <c r="B42" s="124" t="s">
        <v>73</v>
      </c>
      <c r="C42" s="131">
        <v>13.16</v>
      </c>
      <c r="E42" s="133">
        <f>SUM(E41-C42)</f>
        <v>433.09999999999991</v>
      </c>
    </row>
    <row r="43" spans="1:5" ht="15.75" customHeight="1" x14ac:dyDescent="0.2">
      <c r="A43" s="130">
        <v>45645</v>
      </c>
      <c r="B43" s="124" t="s">
        <v>61</v>
      </c>
      <c r="C43" s="131">
        <v>6.02</v>
      </c>
      <c r="E43" s="133">
        <f>SUM(E42-C43)</f>
        <v>427.07999999999993</v>
      </c>
    </row>
    <row r="44" spans="1:5" ht="15.75" customHeight="1" x14ac:dyDescent="0.2">
      <c r="A44" s="130">
        <v>45645</v>
      </c>
      <c r="B44" s="124" t="s">
        <v>66</v>
      </c>
      <c r="C44" s="131">
        <v>6.02</v>
      </c>
      <c r="E44" s="133">
        <f>SUM(E43-C44)</f>
        <v>421.05999999999995</v>
      </c>
    </row>
    <row r="45" spans="1:5" ht="15.75" customHeight="1" x14ac:dyDescent="0.2">
      <c r="A45" s="130">
        <v>45645</v>
      </c>
      <c r="B45" s="124" t="s">
        <v>36</v>
      </c>
      <c r="C45" s="131">
        <v>3.2</v>
      </c>
      <c r="E45" s="133">
        <f>SUM(E44-C45)</f>
        <v>417.85999999999996</v>
      </c>
    </row>
    <row r="46" spans="1:5" ht="15.75" customHeight="1" x14ac:dyDescent="0.2">
      <c r="A46" s="130">
        <v>45648</v>
      </c>
      <c r="B46" s="124" t="s">
        <v>67</v>
      </c>
      <c r="C46" s="131"/>
      <c r="D46" s="131">
        <v>42.8</v>
      </c>
      <c r="E46" s="131">
        <f>SUM(E45+D46)</f>
        <v>460.65999999999997</v>
      </c>
    </row>
    <row r="47" spans="1:5" ht="15.75" customHeight="1" x14ac:dyDescent="0.2">
      <c r="A47" s="130">
        <v>45648</v>
      </c>
      <c r="B47" s="124" t="s">
        <v>100</v>
      </c>
      <c r="C47" s="131"/>
      <c r="D47" s="131">
        <v>32.89</v>
      </c>
      <c r="E47" s="134">
        <v>493.55</v>
      </c>
    </row>
    <row r="48" spans="1:5" ht="15.75" customHeight="1" x14ac:dyDescent="0.2">
      <c r="A48" s="130">
        <v>45648</v>
      </c>
      <c r="B48" s="14" t="s">
        <v>114</v>
      </c>
      <c r="D48" s="131">
        <v>55.26</v>
      </c>
      <c r="E48" s="134">
        <v>548.80999999999995</v>
      </c>
    </row>
    <row r="49" spans="1:10" ht="15.75" customHeight="1" x14ac:dyDescent="0.2">
      <c r="A49" s="130">
        <v>45648</v>
      </c>
      <c r="B49" s="124" t="s">
        <v>68</v>
      </c>
      <c r="C49" s="131">
        <v>2.5</v>
      </c>
      <c r="E49" s="131">
        <v>546.30999999999995</v>
      </c>
    </row>
    <row r="50" spans="1:10" ht="15.75" customHeight="1" x14ac:dyDescent="0.2">
      <c r="A50" s="130">
        <v>45650</v>
      </c>
      <c r="B50" s="124" t="s">
        <v>69</v>
      </c>
      <c r="D50" s="131">
        <v>65.78</v>
      </c>
      <c r="E50" s="131">
        <v>612.09</v>
      </c>
    </row>
    <row r="51" spans="1:10" ht="15.75" customHeight="1" x14ac:dyDescent="0.2">
      <c r="A51" s="130">
        <v>45650</v>
      </c>
      <c r="B51" s="124" t="s">
        <v>70</v>
      </c>
      <c r="D51" s="131">
        <v>4.28</v>
      </c>
      <c r="E51" s="131">
        <v>616.37</v>
      </c>
    </row>
    <row r="52" spans="1:10" ht="15.75" customHeight="1" x14ac:dyDescent="0.2">
      <c r="A52" s="130">
        <v>45650</v>
      </c>
      <c r="B52" s="124" t="s">
        <v>101</v>
      </c>
      <c r="D52" s="131">
        <v>36.840000000000003</v>
      </c>
      <c r="E52" s="131">
        <v>653.21</v>
      </c>
    </row>
    <row r="53" spans="1:10" ht="15.75" customHeight="1" x14ac:dyDescent="0.2">
      <c r="A53" s="130">
        <v>45650</v>
      </c>
      <c r="B53" s="124" t="s">
        <v>71</v>
      </c>
      <c r="C53" s="131">
        <v>3.2</v>
      </c>
      <c r="E53" s="131">
        <v>650.01</v>
      </c>
    </row>
    <row r="54" spans="1:10" ht="15.75" customHeight="1" x14ac:dyDescent="0.2">
      <c r="A54" s="130">
        <v>45654</v>
      </c>
      <c r="B54" s="124" t="s">
        <v>57</v>
      </c>
      <c r="D54" s="131">
        <v>12.84</v>
      </c>
      <c r="E54" s="131">
        <v>662.85</v>
      </c>
    </row>
    <row r="55" spans="1:10" ht="15.75" customHeight="1" x14ac:dyDescent="0.2">
      <c r="A55" s="130">
        <v>45654</v>
      </c>
      <c r="B55" s="124" t="s">
        <v>101</v>
      </c>
      <c r="D55" s="131">
        <v>15.78</v>
      </c>
      <c r="E55" s="131">
        <v>678.63</v>
      </c>
    </row>
    <row r="56" spans="1:10" ht="15.75" customHeight="1" x14ac:dyDescent="0.2">
      <c r="A56" s="130">
        <v>45654</v>
      </c>
      <c r="B56" s="124" t="s">
        <v>99</v>
      </c>
      <c r="D56" s="131">
        <v>18.420000000000002</v>
      </c>
      <c r="E56" s="131">
        <v>697.05</v>
      </c>
    </row>
    <row r="57" spans="1:10" ht="15.75" customHeight="1" x14ac:dyDescent="0.2">
      <c r="A57" s="130">
        <v>45654</v>
      </c>
      <c r="B57" s="124" t="s">
        <v>119</v>
      </c>
      <c r="D57" s="131">
        <v>32.89</v>
      </c>
      <c r="E57" s="131">
        <v>729.94</v>
      </c>
    </row>
    <row r="58" spans="1:10" ht="15.75" customHeight="1" x14ac:dyDescent="0.2">
      <c r="A58" s="130">
        <v>45657</v>
      </c>
      <c r="B58" s="124" t="s">
        <v>74</v>
      </c>
      <c r="C58" s="131">
        <v>32.9</v>
      </c>
      <c r="E58" s="131">
        <f>E57-C58</f>
        <v>697.04000000000008</v>
      </c>
    </row>
    <row r="59" spans="1:10" ht="15.75" customHeight="1" x14ac:dyDescent="0.2">
      <c r="A59" s="130">
        <v>45657</v>
      </c>
      <c r="B59" s="124" t="s">
        <v>75</v>
      </c>
      <c r="C59" s="131">
        <v>16.45</v>
      </c>
      <c r="E59" s="131">
        <f>SUM(E58-C59)</f>
        <v>680.59</v>
      </c>
      <c r="J59" s="133"/>
    </row>
    <row r="60" spans="1:10" ht="15.75" customHeight="1" x14ac:dyDescent="0.2">
      <c r="A60" s="130">
        <v>45657</v>
      </c>
      <c r="B60" s="124" t="s">
        <v>76</v>
      </c>
      <c r="C60" s="131">
        <v>12.04</v>
      </c>
      <c r="E60" s="131">
        <v>668.51</v>
      </c>
    </row>
    <row r="61" spans="1:10" ht="15.75" customHeight="1" x14ac:dyDescent="0.2">
      <c r="A61" s="130">
        <v>45657</v>
      </c>
      <c r="B61" s="124" t="s">
        <v>77</v>
      </c>
      <c r="C61" s="131">
        <v>12.04</v>
      </c>
      <c r="E61" s="131">
        <v>656.47</v>
      </c>
    </row>
    <row r="62" spans="1:10" ht="15.75" customHeight="1" x14ac:dyDescent="0.2">
      <c r="A62" s="130">
        <v>45657</v>
      </c>
      <c r="B62" s="124" t="s">
        <v>78</v>
      </c>
      <c r="C62" s="131">
        <v>21.2</v>
      </c>
      <c r="E62" s="131">
        <v>635.27</v>
      </c>
    </row>
    <row r="63" spans="1:10" ht="15.75" customHeight="1" x14ac:dyDescent="0.2">
      <c r="A63" s="130">
        <v>45657</v>
      </c>
      <c r="B63" s="124" t="s">
        <v>79</v>
      </c>
      <c r="C63" s="131">
        <v>21.2</v>
      </c>
      <c r="E63" s="131">
        <v>614.07000000000005</v>
      </c>
    </row>
    <row r="64" spans="1:10" ht="15.75" customHeight="1" x14ac:dyDescent="0.2">
      <c r="A64" s="130">
        <v>45657</v>
      </c>
      <c r="B64" s="124" t="s">
        <v>80</v>
      </c>
      <c r="C64" s="131">
        <v>32.89</v>
      </c>
      <c r="E64" s="131">
        <v>581.17999999999995</v>
      </c>
    </row>
    <row r="65" spans="1:5" ht="15.75" customHeight="1" x14ac:dyDescent="0.2">
      <c r="A65" s="130">
        <v>45657</v>
      </c>
      <c r="B65" s="124" t="s">
        <v>81</v>
      </c>
      <c r="C65" s="131">
        <v>6.58</v>
      </c>
      <c r="E65" s="131">
        <v>574.6</v>
      </c>
    </row>
    <row r="66" spans="1:5" ht="15.75" customHeight="1" x14ac:dyDescent="0.2">
      <c r="A66" s="130">
        <v>45657</v>
      </c>
      <c r="B66" s="124" t="s">
        <v>82</v>
      </c>
      <c r="C66" s="131">
        <v>3.29</v>
      </c>
      <c r="E66" s="131">
        <v>571.30999999999995</v>
      </c>
    </row>
    <row r="67" spans="1:5" ht="15.75" customHeight="1" x14ac:dyDescent="0.2">
      <c r="A67" s="130">
        <v>45657</v>
      </c>
      <c r="B67" s="124" t="s">
        <v>83</v>
      </c>
      <c r="C67" s="131">
        <v>98.68</v>
      </c>
      <c r="E67" s="131">
        <v>472.63</v>
      </c>
    </row>
    <row r="68" spans="1:5" ht="15.75" customHeight="1" x14ac:dyDescent="0.2">
      <c r="A68" s="130">
        <v>45657</v>
      </c>
      <c r="B68" s="124" t="s">
        <v>84</v>
      </c>
      <c r="C68" s="131">
        <v>55.92</v>
      </c>
      <c r="E68" s="131">
        <v>416.71</v>
      </c>
    </row>
    <row r="69" spans="1:5" ht="15.75" customHeight="1" x14ac:dyDescent="0.2">
      <c r="A69" s="130">
        <v>45657</v>
      </c>
      <c r="B69" s="124" t="s">
        <v>85</v>
      </c>
      <c r="C69" s="131">
        <v>1.5</v>
      </c>
      <c r="E69" s="131">
        <v>415.21</v>
      </c>
    </row>
    <row r="70" spans="1:5" ht="15.75" customHeight="1" x14ac:dyDescent="0.2">
      <c r="A70" s="130">
        <v>45657</v>
      </c>
      <c r="B70" s="124" t="s">
        <v>86</v>
      </c>
      <c r="C70" s="131">
        <v>2.2999999999999998</v>
      </c>
      <c r="E70" s="131">
        <v>412.91</v>
      </c>
    </row>
    <row r="71" spans="1:5" ht="15.75" customHeight="1" x14ac:dyDescent="0.2">
      <c r="A71" s="130">
        <v>45657</v>
      </c>
      <c r="B71" s="124" t="s">
        <v>128</v>
      </c>
      <c r="C71" s="131">
        <v>85</v>
      </c>
      <c r="E71" s="131">
        <v>327.91</v>
      </c>
    </row>
    <row r="72" spans="1:5" ht="15.75" customHeight="1" x14ac:dyDescent="0.2">
      <c r="A72" s="130">
        <v>45657</v>
      </c>
      <c r="B72" s="14" t="s">
        <v>118</v>
      </c>
      <c r="D72" s="131"/>
      <c r="E72" s="137">
        <v>327.91</v>
      </c>
    </row>
    <row r="73" spans="1:5" ht="15.75" customHeight="1" x14ac:dyDescent="0.2">
      <c r="A73" s="130">
        <v>45657</v>
      </c>
      <c r="B73" s="14" t="s">
        <v>6</v>
      </c>
      <c r="D73" s="131"/>
      <c r="E73" s="137">
        <v>327.91</v>
      </c>
    </row>
    <row r="74" spans="1:5" ht="15.75" customHeight="1" x14ac:dyDescent="0.2">
      <c r="A74" s="130">
        <v>45660</v>
      </c>
      <c r="B74" s="124" t="s">
        <v>88</v>
      </c>
      <c r="D74" s="131">
        <v>92.1</v>
      </c>
      <c r="E74" s="131">
        <v>420.01</v>
      </c>
    </row>
    <row r="75" spans="1:5" ht="15.75" customHeight="1" x14ac:dyDescent="0.2">
      <c r="A75" s="130">
        <v>45660</v>
      </c>
      <c r="B75" s="124" t="s">
        <v>108</v>
      </c>
      <c r="D75" s="131">
        <v>164.45</v>
      </c>
      <c r="E75" s="131">
        <v>584.46</v>
      </c>
    </row>
    <row r="76" spans="1:5" ht="15.75" customHeight="1" x14ac:dyDescent="0.2">
      <c r="A76" s="130">
        <v>45660</v>
      </c>
      <c r="B76" s="124" t="s">
        <v>89</v>
      </c>
      <c r="C76" s="131">
        <v>3.2</v>
      </c>
      <c r="E76" s="131">
        <v>581.26</v>
      </c>
    </row>
    <row r="77" spans="1:5" ht="15.75" customHeight="1" x14ac:dyDescent="0.2">
      <c r="A77" s="130">
        <v>45662</v>
      </c>
      <c r="B77" s="124" t="s">
        <v>87</v>
      </c>
      <c r="D77" s="131">
        <v>21.4</v>
      </c>
      <c r="E77" s="131">
        <v>602.66</v>
      </c>
    </row>
    <row r="78" spans="1:5" ht="15.75" customHeight="1" x14ac:dyDescent="0.2">
      <c r="A78" s="130">
        <v>45662</v>
      </c>
      <c r="B78" s="124" t="s">
        <v>58</v>
      </c>
      <c r="D78" s="131">
        <v>39.450000000000003</v>
      </c>
      <c r="E78" s="131">
        <v>642.11</v>
      </c>
    </row>
    <row r="79" spans="1:5" ht="15.75" customHeight="1" x14ac:dyDescent="0.2">
      <c r="A79" s="130">
        <v>45662</v>
      </c>
      <c r="B79" s="124" t="s">
        <v>88</v>
      </c>
      <c r="D79" s="131">
        <v>92.1</v>
      </c>
      <c r="E79" s="131">
        <v>734.21</v>
      </c>
    </row>
    <row r="80" spans="1:5" ht="15.75" customHeight="1" x14ac:dyDescent="0.2">
      <c r="A80" s="130">
        <v>45662</v>
      </c>
      <c r="B80" s="124" t="s">
        <v>108</v>
      </c>
      <c r="D80" s="131">
        <v>164.45</v>
      </c>
      <c r="E80" s="131">
        <v>898.66</v>
      </c>
    </row>
    <row r="81" spans="1:5" ht="15.75" customHeight="1" x14ac:dyDescent="0.2">
      <c r="A81" s="130">
        <v>45662</v>
      </c>
      <c r="B81" s="124" t="s">
        <v>68</v>
      </c>
      <c r="C81" s="131">
        <v>2.5</v>
      </c>
      <c r="E81" s="131">
        <v>896.16</v>
      </c>
    </row>
    <row r="82" spans="1:5" ht="15.75" customHeight="1" x14ac:dyDescent="0.2">
      <c r="A82" s="130">
        <v>45664</v>
      </c>
      <c r="B82" s="124" t="s">
        <v>119</v>
      </c>
      <c r="D82" s="131">
        <v>32.89</v>
      </c>
      <c r="E82" s="131">
        <v>929.05</v>
      </c>
    </row>
    <row r="83" spans="1:5" ht="15.75" customHeight="1" x14ac:dyDescent="0.2">
      <c r="A83" s="130">
        <v>45664</v>
      </c>
      <c r="B83" s="124" t="s">
        <v>101</v>
      </c>
      <c r="D83" s="131">
        <v>15.78</v>
      </c>
      <c r="E83" s="131">
        <v>944.83</v>
      </c>
    </row>
    <row r="84" spans="1:5" ht="15.75" customHeight="1" x14ac:dyDescent="0.2">
      <c r="A84" s="130">
        <v>45664</v>
      </c>
      <c r="B84" s="124" t="s">
        <v>102</v>
      </c>
      <c r="D84" s="131">
        <v>18.420000000000002</v>
      </c>
      <c r="E84" s="131">
        <v>963.25</v>
      </c>
    </row>
    <row r="85" spans="1:5" ht="15.75" customHeight="1" x14ac:dyDescent="0.2">
      <c r="A85" s="130">
        <v>45664</v>
      </c>
      <c r="B85" s="124" t="s">
        <v>90</v>
      </c>
      <c r="C85" s="131">
        <v>3.2</v>
      </c>
      <c r="E85" s="133">
        <v>960.05</v>
      </c>
    </row>
    <row r="86" spans="1:5" ht="15.75" customHeight="1" x14ac:dyDescent="0.2">
      <c r="A86" s="130">
        <v>45667</v>
      </c>
      <c r="B86" s="124" t="s">
        <v>120</v>
      </c>
      <c r="C86" s="131">
        <v>74.010000000000005</v>
      </c>
      <c r="E86" s="133">
        <v>886.04</v>
      </c>
    </row>
    <row r="87" spans="1:5" ht="15.75" customHeight="1" x14ac:dyDescent="0.2">
      <c r="A87" s="130">
        <v>45667</v>
      </c>
      <c r="B87" s="124" t="s">
        <v>121</v>
      </c>
      <c r="C87" s="131">
        <v>42.76</v>
      </c>
      <c r="E87" s="133">
        <v>843.28</v>
      </c>
    </row>
    <row r="88" spans="1:5" ht="15.75" customHeight="1" x14ac:dyDescent="0.2">
      <c r="A88" s="130">
        <v>45667</v>
      </c>
      <c r="B88" s="124" t="s">
        <v>122</v>
      </c>
      <c r="C88" s="131">
        <v>52.63</v>
      </c>
      <c r="E88" s="133">
        <v>790.65</v>
      </c>
    </row>
    <row r="89" spans="1:5" ht="15.75" customHeight="1" x14ac:dyDescent="0.2">
      <c r="A89" s="130">
        <v>45667</v>
      </c>
      <c r="B89" s="124" t="s">
        <v>91</v>
      </c>
      <c r="C89" s="131">
        <v>20.399999999999999</v>
      </c>
      <c r="E89" s="133">
        <v>770.25</v>
      </c>
    </row>
    <row r="90" spans="1:5" ht="15.75" customHeight="1" x14ac:dyDescent="0.2">
      <c r="A90" s="130">
        <v>45667</v>
      </c>
      <c r="B90" s="124" t="s">
        <v>92</v>
      </c>
      <c r="C90" s="131">
        <v>20.399999999999999</v>
      </c>
      <c r="E90" s="133">
        <v>749.85</v>
      </c>
    </row>
    <row r="91" spans="1:5" ht="15.75" customHeight="1" x14ac:dyDescent="0.2">
      <c r="A91" s="130">
        <v>45667</v>
      </c>
      <c r="B91" s="124" t="s">
        <v>93</v>
      </c>
      <c r="C91" s="131">
        <v>21.68</v>
      </c>
      <c r="E91" s="133">
        <v>728.17</v>
      </c>
    </row>
    <row r="92" spans="1:5" ht="15.75" customHeight="1" x14ac:dyDescent="0.2">
      <c r="A92" s="130">
        <v>45667</v>
      </c>
      <c r="B92" s="124" t="s">
        <v>94</v>
      </c>
      <c r="C92" s="131">
        <v>32.9</v>
      </c>
      <c r="E92" s="133">
        <v>695.27</v>
      </c>
    </row>
    <row r="93" spans="1:5" ht="15.75" customHeight="1" x14ac:dyDescent="0.2">
      <c r="A93" s="130">
        <v>45667</v>
      </c>
      <c r="B93" s="124" t="s">
        <v>95</v>
      </c>
      <c r="C93" s="131">
        <v>24.08</v>
      </c>
      <c r="E93" s="133">
        <v>671.19</v>
      </c>
    </row>
    <row r="94" spans="1:5" ht="15.75" customHeight="1" x14ac:dyDescent="0.2">
      <c r="A94" s="130">
        <v>45667</v>
      </c>
      <c r="B94" s="124" t="s">
        <v>36</v>
      </c>
      <c r="C94" s="131">
        <v>5.2</v>
      </c>
      <c r="E94" s="133">
        <v>665.99</v>
      </c>
    </row>
    <row r="95" spans="1:5" ht="15.75" customHeight="1" x14ac:dyDescent="0.2">
      <c r="A95" s="130">
        <v>45667</v>
      </c>
      <c r="B95" s="124" t="s">
        <v>30</v>
      </c>
      <c r="C95" s="131">
        <v>320.5</v>
      </c>
      <c r="E95" s="133">
        <v>345.49</v>
      </c>
    </row>
    <row r="96" spans="1:5" ht="15.75" customHeight="1" x14ac:dyDescent="0.2">
      <c r="A96" s="130">
        <v>45667</v>
      </c>
      <c r="B96" s="124" t="s">
        <v>96</v>
      </c>
      <c r="C96" s="131">
        <v>20</v>
      </c>
      <c r="E96" s="133">
        <v>325.49</v>
      </c>
    </row>
    <row r="97" spans="1:5" ht="15.75" customHeight="1" x14ac:dyDescent="0.2">
      <c r="A97" s="130">
        <v>45667</v>
      </c>
      <c r="B97" s="124" t="s">
        <v>97</v>
      </c>
      <c r="C97" s="131">
        <v>30</v>
      </c>
      <c r="E97" s="133">
        <v>295.49</v>
      </c>
    </row>
    <row r="98" spans="1:5" ht="15.75" customHeight="1" x14ac:dyDescent="0.2">
      <c r="A98" s="130">
        <v>45669</v>
      </c>
      <c r="B98" s="124" t="s">
        <v>64</v>
      </c>
      <c r="D98" s="131">
        <v>110.52</v>
      </c>
      <c r="E98" s="133">
        <v>406.01</v>
      </c>
    </row>
    <row r="99" spans="1:5" ht="15.75" customHeight="1" x14ac:dyDescent="0.2">
      <c r="A99" s="130">
        <v>45669</v>
      </c>
      <c r="B99" s="124" t="s">
        <v>123</v>
      </c>
      <c r="D99" s="131">
        <v>197.34</v>
      </c>
      <c r="E99" s="133">
        <v>603.35</v>
      </c>
    </row>
    <row r="100" spans="1:5" ht="15.75" customHeight="1" x14ac:dyDescent="0.2">
      <c r="A100" s="130">
        <v>45669</v>
      </c>
      <c r="B100" s="124" t="s">
        <v>68</v>
      </c>
      <c r="C100" s="131">
        <v>2.5</v>
      </c>
      <c r="E100" s="133">
        <v>600.85</v>
      </c>
    </row>
    <row r="101" spans="1:5" ht="15.75" customHeight="1" x14ac:dyDescent="0.2">
      <c r="A101" s="130">
        <v>45671</v>
      </c>
      <c r="B101" s="124" t="s">
        <v>101</v>
      </c>
      <c r="D101" s="131">
        <v>15.78</v>
      </c>
      <c r="E101" s="133">
        <v>616.63</v>
      </c>
    </row>
    <row r="102" spans="1:5" ht="15.75" customHeight="1" x14ac:dyDescent="0.2">
      <c r="A102" s="130">
        <v>45671</v>
      </c>
      <c r="B102" s="124" t="s">
        <v>109</v>
      </c>
      <c r="D102" s="131">
        <v>32.89</v>
      </c>
      <c r="E102" s="133">
        <v>649.52</v>
      </c>
    </row>
    <row r="103" spans="1:5" ht="15.75" customHeight="1" x14ac:dyDescent="0.2">
      <c r="A103" s="130">
        <v>45671</v>
      </c>
      <c r="B103" s="124" t="s">
        <v>68</v>
      </c>
      <c r="C103" s="131">
        <v>2.5</v>
      </c>
      <c r="E103" s="133">
        <v>647.02</v>
      </c>
    </row>
    <row r="104" spans="1:5" ht="15.75" customHeight="1" x14ac:dyDescent="0.2">
      <c r="A104" s="130">
        <v>45672</v>
      </c>
      <c r="B104" s="124" t="s">
        <v>64</v>
      </c>
      <c r="D104" s="131">
        <v>110.52</v>
      </c>
      <c r="E104" s="133">
        <v>757.54</v>
      </c>
    </row>
    <row r="105" spans="1:5" ht="15.75" customHeight="1" x14ac:dyDescent="0.2">
      <c r="A105" s="130">
        <v>45674</v>
      </c>
      <c r="B105" s="124" t="s">
        <v>125</v>
      </c>
      <c r="D105" s="131">
        <v>7.89</v>
      </c>
      <c r="E105" s="133">
        <v>765.43</v>
      </c>
    </row>
    <row r="106" spans="1:5" ht="15.75" customHeight="1" x14ac:dyDescent="0.2">
      <c r="A106" s="130">
        <v>45674</v>
      </c>
      <c r="B106" s="124" t="s">
        <v>98</v>
      </c>
      <c r="C106" s="131">
        <v>3.2</v>
      </c>
      <c r="E106" s="133">
        <v>762.23</v>
      </c>
    </row>
    <row r="107" spans="1:5" ht="15.75" customHeight="1" x14ac:dyDescent="0.2">
      <c r="A107" s="130">
        <v>45674</v>
      </c>
      <c r="B107" s="124" t="s">
        <v>57</v>
      </c>
      <c r="D107" s="131">
        <v>12.84</v>
      </c>
      <c r="E107" s="133">
        <v>775.07</v>
      </c>
    </row>
    <row r="108" spans="1:5" ht="15.75" customHeight="1" x14ac:dyDescent="0.2">
      <c r="A108" s="130">
        <v>45675</v>
      </c>
      <c r="B108" s="124" t="s">
        <v>99</v>
      </c>
      <c r="D108" s="131">
        <v>18.420000000000002</v>
      </c>
      <c r="E108" s="133">
        <v>807.96</v>
      </c>
    </row>
    <row r="109" spans="1:5" ht="15.75" customHeight="1" x14ac:dyDescent="0.2">
      <c r="A109" s="130">
        <v>45677</v>
      </c>
      <c r="B109" s="124" t="s">
        <v>100</v>
      </c>
      <c r="D109" s="131">
        <v>32.89</v>
      </c>
      <c r="E109" s="133">
        <v>840.85</v>
      </c>
    </row>
    <row r="110" spans="1:5" ht="15.75" customHeight="1" x14ac:dyDescent="0.2">
      <c r="A110" s="130">
        <v>45677</v>
      </c>
      <c r="B110" s="124" t="s">
        <v>126</v>
      </c>
      <c r="D110" s="131">
        <v>7.89</v>
      </c>
      <c r="E110" s="133">
        <v>848.74</v>
      </c>
    </row>
    <row r="111" spans="1:5" ht="15.75" customHeight="1" x14ac:dyDescent="0.2">
      <c r="A111" s="130">
        <v>45679</v>
      </c>
      <c r="B111" s="124" t="s">
        <v>102</v>
      </c>
      <c r="D111" s="131">
        <v>18.420000000000002</v>
      </c>
      <c r="E111" s="133">
        <v>867.16</v>
      </c>
    </row>
    <row r="112" spans="1:5" ht="15.75" customHeight="1" x14ac:dyDescent="0.2">
      <c r="A112" s="130">
        <v>45681</v>
      </c>
      <c r="B112" s="124" t="s">
        <v>119</v>
      </c>
      <c r="D112" s="131">
        <v>32.89</v>
      </c>
      <c r="E112" s="133">
        <v>900.05</v>
      </c>
    </row>
    <row r="113" spans="1:5" ht="15.75" customHeight="1" x14ac:dyDescent="0.2">
      <c r="A113" s="130">
        <v>45681</v>
      </c>
      <c r="B113" s="124" t="s">
        <v>124</v>
      </c>
      <c r="D113" s="131">
        <v>7.89</v>
      </c>
      <c r="E113" s="133">
        <v>907.94</v>
      </c>
    </row>
    <row r="114" spans="1:5" ht="15.75" customHeight="1" x14ac:dyDescent="0.2">
      <c r="A114" s="130">
        <v>45681</v>
      </c>
      <c r="B114" s="124" t="s">
        <v>68</v>
      </c>
      <c r="C114">
        <v>2.5</v>
      </c>
      <c r="E114" s="133">
        <v>905.44</v>
      </c>
    </row>
    <row r="115" spans="1:5" ht="15.75" customHeight="1" x14ac:dyDescent="0.2">
      <c r="A115" s="130">
        <v>45683</v>
      </c>
      <c r="B115" s="124" t="s">
        <v>103</v>
      </c>
      <c r="D115" s="131">
        <v>21.4</v>
      </c>
      <c r="E115" s="133">
        <v>926.84</v>
      </c>
    </row>
    <row r="116" spans="1:5" ht="15.75" customHeight="1" x14ac:dyDescent="0.2">
      <c r="A116" s="130">
        <v>45683</v>
      </c>
      <c r="B116" s="124" t="s">
        <v>99</v>
      </c>
      <c r="D116" s="131">
        <v>18.420000000000002</v>
      </c>
      <c r="E116" s="133">
        <v>945.26</v>
      </c>
    </row>
    <row r="117" spans="1:5" ht="15.75" customHeight="1" x14ac:dyDescent="0.2">
      <c r="A117" s="130">
        <v>45683</v>
      </c>
      <c r="B117" s="124" t="s">
        <v>127</v>
      </c>
      <c r="D117" s="131">
        <v>7.89</v>
      </c>
      <c r="E117" s="133">
        <v>953.15</v>
      </c>
    </row>
    <row r="118" spans="1:5" ht="15.75" customHeight="1" x14ac:dyDescent="0.2">
      <c r="A118" s="130">
        <v>45683</v>
      </c>
      <c r="B118" s="124" t="s">
        <v>104</v>
      </c>
      <c r="C118" s="131">
        <v>3.2</v>
      </c>
      <c r="E118" s="133">
        <v>949.95</v>
      </c>
    </row>
    <row r="119" spans="1:5" ht="15.75" customHeight="1" x14ac:dyDescent="0.2">
      <c r="A119" s="130">
        <v>45684</v>
      </c>
      <c r="B119" s="124" t="s">
        <v>57</v>
      </c>
      <c r="D119" s="131">
        <v>12.84</v>
      </c>
      <c r="E119" s="133">
        <v>962.79</v>
      </c>
    </row>
    <row r="120" spans="1:5" ht="15.75" customHeight="1" x14ac:dyDescent="0.2">
      <c r="A120" s="130">
        <v>45686</v>
      </c>
      <c r="B120" s="124" t="s">
        <v>99</v>
      </c>
      <c r="D120" s="131">
        <v>18.420000000000002</v>
      </c>
      <c r="E120" s="133">
        <v>981.21</v>
      </c>
    </row>
    <row r="121" spans="1:5" ht="15.75" customHeight="1" x14ac:dyDescent="0.2">
      <c r="A121" s="130">
        <v>45687</v>
      </c>
      <c r="B121" s="124" t="s">
        <v>105</v>
      </c>
      <c r="D121" s="131">
        <v>32.89</v>
      </c>
      <c r="E121" s="133">
        <v>1014.1</v>
      </c>
    </row>
    <row r="122" spans="1:5" ht="15.75" customHeight="1" x14ac:dyDescent="0.2">
      <c r="A122" s="130">
        <v>45687</v>
      </c>
      <c r="B122" s="124" t="s">
        <v>127</v>
      </c>
      <c r="D122" s="131">
        <v>7.89</v>
      </c>
      <c r="E122" s="133">
        <v>1021.99</v>
      </c>
    </row>
    <row r="123" spans="1:5" ht="15.75" customHeight="1" x14ac:dyDescent="0.2">
      <c r="A123" s="130">
        <v>45687</v>
      </c>
      <c r="B123" s="124" t="s">
        <v>57</v>
      </c>
      <c r="D123" s="131">
        <v>12.84</v>
      </c>
      <c r="E123" s="133">
        <v>1034.83</v>
      </c>
    </row>
    <row r="124" spans="1:5" ht="15.75" customHeight="1" x14ac:dyDescent="0.2">
      <c r="A124" s="130">
        <v>45688</v>
      </c>
      <c r="B124" s="124" t="s">
        <v>106</v>
      </c>
      <c r="C124" s="131">
        <v>195.78</v>
      </c>
      <c r="E124" s="133">
        <v>839.05</v>
      </c>
    </row>
    <row r="125" spans="1:5" ht="15.75" customHeight="1" x14ac:dyDescent="0.2">
      <c r="A125" s="130">
        <v>45688</v>
      </c>
      <c r="B125" s="124" t="s">
        <v>107</v>
      </c>
      <c r="E125" s="135">
        <v>839.05</v>
      </c>
    </row>
    <row r="126" spans="1:5" ht="15.75" customHeight="1" x14ac:dyDescent="0.2">
      <c r="A126" s="130">
        <v>45688</v>
      </c>
      <c r="B126" s="14" t="s">
        <v>6</v>
      </c>
      <c r="E126" s="135">
        <v>839.05</v>
      </c>
    </row>
  </sheetData>
  <conditionalFormatting sqref="E3">
    <cfRule type="cellIs" dxfId="5" priority="1" operator="equal">
      <formula>607.87</formula>
    </cfRule>
  </conditionalFormatting>
  <pageMargins left="0.7" right="0.7" top="0.75" bottom="0.75" header="0.3" footer="0.3"/>
  <pageSetup orientation="portrait" r:id="rId1"/>
  <ignoredErrors>
    <ignoredError sqref="E3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6"/>
  <sheetViews>
    <sheetView workbookViewId="0"/>
  </sheetViews>
  <sheetFormatPr defaultColWidth="12.5703125" defaultRowHeight="15.75" customHeight="1" x14ac:dyDescent="0.2"/>
  <cols>
    <col min="3" max="3" width="14.42578125" customWidth="1"/>
  </cols>
  <sheetData>
    <row r="1" spans="1:3" ht="15.75" customHeight="1" x14ac:dyDescent="0.2">
      <c r="A1" s="23" t="s">
        <v>7</v>
      </c>
      <c r="B1" s="23" t="s">
        <v>8</v>
      </c>
      <c r="C1" s="23" t="s">
        <v>9</v>
      </c>
    </row>
    <row r="2" spans="1:3" ht="15.75" customHeight="1" x14ac:dyDescent="0.2">
      <c r="A2" s="23" t="s">
        <v>10</v>
      </c>
      <c r="B2" s="23">
        <v>100</v>
      </c>
      <c r="C2" s="23">
        <v>10</v>
      </c>
    </row>
    <row r="3" spans="1:3" ht="15.75" customHeight="1" x14ac:dyDescent="0.2">
      <c r="A3" s="23" t="s">
        <v>11</v>
      </c>
      <c r="B3" s="23">
        <v>50</v>
      </c>
      <c r="C3" s="23">
        <v>1</v>
      </c>
    </row>
    <row r="4" spans="1:3" ht="15.75" customHeight="1" x14ac:dyDescent="0.2">
      <c r="A4" s="23" t="s">
        <v>12</v>
      </c>
      <c r="B4" s="23">
        <v>9</v>
      </c>
      <c r="C4" s="23">
        <v>1</v>
      </c>
    </row>
    <row r="5" spans="1:3" ht="15.75" customHeight="1" x14ac:dyDescent="0.2">
      <c r="B5" s="23">
        <v>159</v>
      </c>
      <c r="C5" s="23">
        <v>12</v>
      </c>
    </row>
    <row r="6" spans="1:3" ht="15.75" customHeight="1" x14ac:dyDescent="0.2">
      <c r="B6" s="23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M44"/>
  <sheetViews>
    <sheetView showGridLines="0" workbookViewId="0"/>
  </sheetViews>
  <sheetFormatPr defaultColWidth="12.5703125" defaultRowHeight="15.75" customHeight="1" x14ac:dyDescent="0.2"/>
  <cols>
    <col min="1" max="1" width="6.140625" customWidth="1"/>
    <col min="2" max="3" width="8.85546875" customWidth="1"/>
    <col min="4" max="4" width="8.85546875" hidden="1" customWidth="1"/>
    <col min="5" max="5" width="8.85546875" customWidth="1"/>
    <col min="6" max="6" width="8.85546875" hidden="1" customWidth="1"/>
    <col min="7" max="9" width="8.85546875" customWidth="1"/>
    <col min="10" max="10" width="8.85546875" hidden="1" customWidth="1"/>
    <col min="11" max="12" width="8.85546875" customWidth="1"/>
    <col min="13" max="13" width="6.140625" hidden="1" customWidth="1"/>
  </cols>
  <sheetData>
    <row r="1" spans="1:13" ht="12" customHeight="1" x14ac:dyDescent="0.2">
      <c r="A1" s="24"/>
      <c r="B1" s="24"/>
      <c r="C1" s="24"/>
      <c r="D1" s="24"/>
      <c r="E1" s="24"/>
      <c r="F1" s="24"/>
      <c r="G1" s="25"/>
      <c r="H1" s="24"/>
      <c r="I1" s="24"/>
      <c r="J1" s="24"/>
      <c r="K1" s="24"/>
      <c r="L1" s="24"/>
      <c r="M1" s="24"/>
    </row>
    <row r="2" spans="1:13" ht="21" customHeight="1" x14ac:dyDescent="0.2">
      <c r="A2" s="26"/>
      <c r="B2" s="140" t="s">
        <v>13</v>
      </c>
      <c r="C2" s="141"/>
      <c r="D2" s="141"/>
      <c r="E2" s="141"/>
      <c r="F2" s="141"/>
      <c r="G2" s="141"/>
      <c r="H2" s="141"/>
      <c r="I2" s="142" t="s">
        <v>14</v>
      </c>
      <c r="J2" s="141"/>
      <c r="K2" s="141"/>
      <c r="L2" s="141"/>
      <c r="M2" s="26"/>
    </row>
    <row r="3" spans="1:13" ht="16.5" customHeight="1" x14ac:dyDescent="0.2">
      <c r="A3" s="27"/>
      <c r="B3" s="143" t="s">
        <v>15</v>
      </c>
      <c r="C3" s="141"/>
      <c r="D3" s="141"/>
      <c r="E3" s="141"/>
      <c r="F3" s="141"/>
      <c r="G3" s="141"/>
      <c r="H3" s="28"/>
      <c r="I3" s="144" t="s">
        <v>16</v>
      </c>
      <c r="J3" s="141"/>
      <c r="K3" s="141"/>
      <c r="L3" s="141"/>
      <c r="M3" s="29"/>
    </row>
    <row r="4" spans="1:13" ht="10.5" customHeight="1" x14ac:dyDescent="0.2">
      <c r="A4" s="27"/>
      <c r="B4" s="141"/>
      <c r="C4" s="141"/>
      <c r="D4" s="141"/>
      <c r="E4" s="141"/>
      <c r="F4" s="141"/>
      <c r="G4" s="141"/>
      <c r="H4" s="28"/>
      <c r="I4" s="145" t="s">
        <v>17</v>
      </c>
      <c r="J4" s="141"/>
      <c r="K4" s="141"/>
      <c r="L4" s="141"/>
      <c r="M4" s="141"/>
    </row>
    <row r="5" spans="1:13" ht="12.75" x14ac:dyDescent="0.2">
      <c r="A5" s="27"/>
      <c r="B5" s="143" t="s">
        <v>18</v>
      </c>
      <c r="C5" s="141"/>
      <c r="D5" s="141"/>
      <c r="E5" s="141"/>
      <c r="F5" s="141"/>
      <c r="G5" s="141"/>
      <c r="H5" s="28"/>
      <c r="I5" s="141"/>
      <c r="J5" s="141"/>
      <c r="K5" s="141"/>
      <c r="L5" s="141"/>
      <c r="M5" s="141"/>
    </row>
    <row r="6" spans="1:13" ht="23.25" customHeight="1" x14ac:dyDescent="0.2">
      <c r="A6" s="30"/>
      <c r="B6" s="141"/>
      <c r="C6" s="141"/>
      <c r="D6" s="141"/>
      <c r="E6" s="141"/>
      <c r="F6" s="141"/>
      <c r="G6" s="141"/>
      <c r="H6" s="31"/>
      <c r="I6" s="32"/>
      <c r="J6" s="32"/>
      <c r="K6" s="32"/>
      <c r="L6" s="32"/>
      <c r="M6" s="32"/>
    </row>
    <row r="7" spans="1:13" ht="9" customHeight="1" x14ac:dyDescent="0.2">
      <c r="A7" s="33"/>
      <c r="B7" s="34"/>
      <c r="C7" s="34"/>
      <c r="D7" s="34"/>
      <c r="E7" s="35"/>
      <c r="F7" s="36"/>
      <c r="G7" s="37"/>
      <c r="H7" s="36"/>
      <c r="I7" s="36"/>
      <c r="J7" s="36"/>
      <c r="K7" s="36"/>
      <c r="L7" s="36"/>
      <c r="M7" s="36"/>
    </row>
    <row r="8" spans="1:13" ht="18" customHeight="1" x14ac:dyDescent="0.2">
      <c r="A8" s="38"/>
      <c r="B8" s="39" t="s">
        <v>19</v>
      </c>
      <c r="C8" s="40"/>
      <c r="D8" s="40"/>
      <c r="E8" s="40"/>
      <c r="F8" s="36"/>
      <c r="G8" s="41"/>
      <c r="H8" s="36"/>
      <c r="I8" s="42"/>
      <c r="J8" s="146" t="s">
        <v>20</v>
      </c>
      <c r="K8" s="141"/>
      <c r="L8" s="43">
        <v>1000</v>
      </c>
      <c r="M8" s="36"/>
    </row>
    <row r="9" spans="1:13" ht="18" customHeight="1" x14ac:dyDescent="0.2">
      <c r="A9" s="38"/>
      <c r="B9" s="40"/>
      <c r="C9" s="40"/>
      <c r="D9" s="40"/>
      <c r="E9" s="40"/>
      <c r="F9" s="36"/>
      <c r="G9" s="41"/>
      <c r="H9" s="36"/>
      <c r="I9" s="44"/>
      <c r="J9" s="36"/>
      <c r="K9" s="36"/>
      <c r="L9" s="41"/>
      <c r="M9" s="36"/>
    </row>
    <row r="10" spans="1:13" ht="18" hidden="1" customHeight="1" x14ac:dyDescent="0.2">
      <c r="A10" s="36"/>
      <c r="B10" s="45"/>
      <c r="C10" s="45"/>
      <c r="D10" s="45"/>
      <c r="E10" s="45"/>
      <c r="F10" s="36"/>
      <c r="G10" s="41"/>
      <c r="H10" s="36"/>
      <c r="I10" s="44"/>
      <c r="J10" s="36"/>
      <c r="K10" s="36"/>
      <c r="L10" s="41"/>
      <c r="M10" s="36"/>
    </row>
    <row r="11" spans="1:13" ht="12" hidden="1" customHeight="1" x14ac:dyDescent="0.2">
      <c r="A11" s="33"/>
      <c r="B11" s="46"/>
      <c r="C11" s="46"/>
      <c r="D11" s="47"/>
      <c r="E11" s="33"/>
      <c r="F11" s="33"/>
      <c r="G11" s="42"/>
      <c r="H11" s="48"/>
      <c r="I11" s="49"/>
      <c r="J11" s="49"/>
      <c r="K11" s="49"/>
      <c r="L11" s="50"/>
      <c r="M11" s="33"/>
    </row>
    <row r="12" spans="1:13" ht="18" hidden="1" customHeight="1" x14ac:dyDescent="0.2">
      <c r="A12" s="42"/>
      <c r="B12" s="33"/>
      <c r="C12" s="42"/>
      <c r="D12" s="147" t="str">
        <f ca="1">IFERROR(__xludf.DUMMYFUNCTION("SPARKLINE(D17,{""charttype"",""column"";""ymin"", 0; ""ymax"",MAX(D17:E17);""firstcolor"",""#334960""})"),"")</f>
        <v/>
      </c>
      <c r="E12" s="149" t="str">
        <f ca="1">IFERROR(__xludf.DUMMYFUNCTION("SPARKLINE(E17,{""charttype"",""column"";""ymin"", 0; ""ymax"",max(D17:E17);""firstcolor"",""#f46524""})"),"")</f>
        <v/>
      </c>
      <c r="F12" s="33"/>
      <c r="G12" s="33"/>
      <c r="H12" s="51"/>
      <c r="I12" s="52"/>
      <c r="J12" s="52"/>
      <c r="K12" s="52"/>
      <c r="L12" s="53"/>
      <c r="M12" s="42"/>
    </row>
    <row r="13" spans="1:13" ht="18" hidden="1" customHeight="1" x14ac:dyDescent="0.5">
      <c r="A13" s="42"/>
      <c r="B13" s="33"/>
      <c r="C13" s="54"/>
      <c r="D13" s="148"/>
      <c r="E13" s="141"/>
      <c r="F13" s="33"/>
      <c r="G13" s="33"/>
      <c r="H13" s="51"/>
      <c r="I13" s="150" t="str">
        <f>IFERROR(E17/D17-1, "")</f>
        <v/>
      </c>
      <c r="J13" s="141"/>
      <c r="K13" s="141"/>
      <c r="L13" s="53"/>
      <c r="M13" s="55"/>
    </row>
    <row r="14" spans="1:13" ht="24" hidden="1" customHeight="1" x14ac:dyDescent="0.5">
      <c r="A14" s="33"/>
      <c r="B14" s="33"/>
      <c r="C14" s="54"/>
      <c r="D14" s="148"/>
      <c r="E14" s="141"/>
      <c r="F14" s="33"/>
      <c r="G14" s="33"/>
      <c r="H14" s="51"/>
      <c r="I14" s="151" t="str">
        <f>IF(I13 &lt; 0, "Decrease in total savings", "Increase in total savings")</f>
        <v>Increase in total savings</v>
      </c>
      <c r="J14" s="152"/>
      <c r="K14" s="152"/>
      <c r="L14" s="53"/>
      <c r="M14" s="56"/>
    </row>
    <row r="15" spans="1:13" ht="39.75" hidden="1" customHeight="1" x14ac:dyDescent="0.5">
      <c r="A15" s="33"/>
      <c r="B15" s="33"/>
      <c r="C15" s="54"/>
      <c r="D15" s="148"/>
      <c r="E15" s="141"/>
      <c r="F15" s="33"/>
      <c r="G15" s="54"/>
      <c r="H15" s="51"/>
      <c r="I15" s="153">
        <f>IFERROR(E17-D17, 0)</f>
        <v>0</v>
      </c>
      <c r="J15" s="141"/>
      <c r="K15" s="141"/>
      <c r="L15" s="53"/>
      <c r="M15" s="56"/>
    </row>
    <row r="16" spans="1:13" ht="18" hidden="1" customHeight="1" x14ac:dyDescent="0.3">
      <c r="A16" s="33"/>
      <c r="B16" s="46"/>
      <c r="C16" s="57"/>
      <c r="D16" s="58" t="s">
        <v>21</v>
      </c>
      <c r="E16" s="59" t="s">
        <v>22</v>
      </c>
      <c r="F16" s="57"/>
      <c r="G16" s="60"/>
      <c r="H16" s="51"/>
      <c r="I16" s="154" t="str">
        <f>IF(J15&lt;0, "Spent this month", "Saved this month")</f>
        <v>Saved this month</v>
      </c>
      <c r="J16" s="141"/>
      <c r="K16" s="141"/>
      <c r="L16" s="53"/>
      <c r="M16" s="61"/>
    </row>
    <row r="17" spans="1:13" ht="18" hidden="1" customHeight="1" x14ac:dyDescent="0.2">
      <c r="A17" s="42"/>
      <c r="B17" s="33"/>
      <c r="C17" s="42"/>
      <c r="D17" s="62">
        <f>IF(ISBLANK(L8),0,L8)</f>
        <v>1000</v>
      </c>
      <c r="E17" s="63" t="e">
        <f>D17+(I22-C22)</f>
        <v>#REF!</v>
      </c>
      <c r="F17" s="42"/>
      <c r="G17" s="54"/>
      <c r="H17" s="51"/>
      <c r="I17" s="155"/>
      <c r="J17" s="141"/>
      <c r="K17" s="141"/>
      <c r="L17" s="53"/>
      <c r="M17" s="42"/>
    </row>
    <row r="18" spans="1:13" ht="12" hidden="1" customHeight="1" x14ac:dyDescent="0.2">
      <c r="A18" s="42"/>
      <c r="B18" s="64"/>
      <c r="C18" s="64"/>
      <c r="D18" s="64"/>
      <c r="E18" s="64"/>
      <c r="F18" s="64"/>
      <c r="G18" s="42"/>
      <c r="H18" s="65"/>
      <c r="I18" s="66"/>
      <c r="J18" s="67"/>
      <c r="K18" s="66"/>
      <c r="L18" s="68"/>
      <c r="M18" s="42"/>
    </row>
    <row r="19" spans="1:13" ht="24" hidden="1" customHeight="1" x14ac:dyDescent="0.2">
      <c r="A19" s="42"/>
      <c r="B19" s="64"/>
      <c r="C19" s="64"/>
      <c r="D19" s="64"/>
      <c r="E19" s="64"/>
      <c r="F19" s="64"/>
      <c r="G19" s="42"/>
      <c r="H19" s="42"/>
      <c r="I19" s="42"/>
      <c r="J19" s="34"/>
      <c r="K19" s="42"/>
      <c r="L19" s="42"/>
      <c r="M19" s="42"/>
    </row>
    <row r="20" spans="1:13" ht="24" hidden="1" customHeight="1" x14ac:dyDescent="0.2">
      <c r="A20" s="69"/>
      <c r="B20" s="156" t="s">
        <v>23</v>
      </c>
      <c r="C20" s="141"/>
      <c r="D20" s="141"/>
      <c r="E20" s="141"/>
      <c r="F20" s="141"/>
      <c r="G20" s="69"/>
      <c r="H20" s="70" t="s">
        <v>3</v>
      </c>
      <c r="I20" s="70"/>
      <c r="J20" s="71"/>
      <c r="K20" s="69"/>
      <c r="L20" s="69"/>
      <c r="M20" s="69"/>
    </row>
    <row r="21" spans="1:13" ht="19.5" hidden="1" customHeight="1" x14ac:dyDescent="0.2">
      <c r="A21" s="72"/>
      <c r="B21" s="73" t="s">
        <v>24</v>
      </c>
      <c r="C21" s="74">
        <f>D26</f>
        <v>0</v>
      </c>
      <c r="D21" s="157" t="str">
        <f ca="1">IFERROR(__xludf.DUMMYFUNCTION("SPARKLINE(C21,{""charttype"",""bar"";""max"",max(C21:C22);""color1"",""#AEB7C0""})"),"")</f>
        <v/>
      </c>
      <c r="E21" s="141"/>
      <c r="F21" s="141"/>
      <c r="G21" s="72"/>
      <c r="H21" s="73" t="s">
        <v>24</v>
      </c>
      <c r="I21" s="74">
        <f>J26</f>
        <v>0</v>
      </c>
      <c r="J21" s="157" t="str">
        <f ca="1">IFERROR(__xludf.DUMMYFUNCTION("SPARKLINE(I21,{""charttype"",""bar"";""max"",max(I21:I22);""color1"",""#AEB7C0""})"),"")</f>
        <v/>
      </c>
      <c r="K21" s="141"/>
      <c r="L21" s="141"/>
      <c r="M21" s="72"/>
    </row>
    <row r="22" spans="1:13" ht="19.5" customHeight="1" x14ac:dyDescent="0.2">
      <c r="A22" s="75"/>
      <c r="B22" s="76" t="s">
        <v>23</v>
      </c>
      <c r="C22" s="77" t="e">
        <f>E26</f>
        <v>#REF!</v>
      </c>
      <c r="D22" s="158" t="str">
        <f ca="1">IFERROR(__xludf.DUMMYFUNCTION("SPARKLINE(C22,{""charttype"",""bar"";""max"",max(C21:C22);""color1"",""#334960""})"),"")</f>
        <v/>
      </c>
      <c r="E22" s="141"/>
      <c r="F22" s="141"/>
      <c r="G22" s="64"/>
      <c r="H22" s="76" t="s">
        <v>3</v>
      </c>
      <c r="I22" s="77" t="e">
        <f>K26</f>
        <v>#REF!</v>
      </c>
      <c r="J22" s="158" t="str">
        <f ca="1">IFERROR(__xludf.DUMMYFUNCTION("SPARKLINE(I22,{""charttype"",""bar"";""max"",max(I21:I22);""color1"",""#334960""})"),"")</f>
        <v/>
      </c>
      <c r="K22" s="141"/>
      <c r="L22" s="141"/>
      <c r="M22" s="75"/>
    </row>
    <row r="23" spans="1:13" ht="30" customHeight="1" x14ac:dyDescent="0.2">
      <c r="A23" s="33"/>
      <c r="B23" s="78"/>
      <c r="C23" s="79"/>
      <c r="D23" s="159"/>
      <c r="E23" s="141"/>
      <c r="F23" s="141"/>
      <c r="G23" s="33"/>
      <c r="H23" s="78"/>
      <c r="I23" s="79"/>
      <c r="J23" s="159"/>
      <c r="K23" s="141"/>
      <c r="L23" s="141"/>
      <c r="M23" s="75"/>
    </row>
    <row r="24" spans="1:13" ht="29.25" customHeight="1" x14ac:dyDescent="0.2">
      <c r="A24" s="80"/>
      <c r="B24" s="160" t="s">
        <v>23</v>
      </c>
      <c r="C24" s="141"/>
      <c r="D24" s="81"/>
      <c r="E24" s="81"/>
      <c r="F24" s="81"/>
      <c r="G24" s="82"/>
      <c r="H24" s="83" t="s">
        <v>3</v>
      </c>
      <c r="I24" s="84"/>
      <c r="J24" s="81"/>
      <c r="K24" s="81"/>
      <c r="L24" s="81"/>
      <c r="M24" s="80"/>
    </row>
    <row r="25" spans="1:13" ht="19.5" customHeight="1" x14ac:dyDescent="0.35">
      <c r="A25" s="85"/>
      <c r="B25" s="86"/>
      <c r="C25" s="87"/>
      <c r="D25" s="86" t="s">
        <v>24</v>
      </c>
      <c r="E25" s="86" t="s">
        <v>25</v>
      </c>
      <c r="F25" s="86" t="s">
        <v>26</v>
      </c>
      <c r="G25" s="88"/>
      <c r="H25" s="89"/>
      <c r="I25" s="90"/>
      <c r="J25" s="86" t="s">
        <v>24</v>
      </c>
      <c r="K25" s="86" t="s">
        <v>25</v>
      </c>
      <c r="M25" s="86" t="s">
        <v>26</v>
      </c>
    </row>
    <row r="26" spans="1:13" ht="17.25" customHeight="1" x14ac:dyDescent="0.2">
      <c r="A26" s="91"/>
      <c r="B26" s="92" t="s">
        <v>27</v>
      </c>
      <c r="C26" s="92"/>
      <c r="D26" s="93">
        <f t="shared" ref="D26:F26" si="0">SUM(D27:D44)</f>
        <v>0</v>
      </c>
      <c r="E26" s="93" t="e">
        <f t="shared" si="0"/>
        <v>#REF!</v>
      </c>
      <c r="F26" s="94" t="e">
        <f t="shared" si="0"/>
        <v>#REF!</v>
      </c>
      <c r="G26" s="95"/>
      <c r="H26" s="96" t="s">
        <v>27</v>
      </c>
      <c r="I26" s="97"/>
      <c r="J26" s="93">
        <f t="shared" ref="J26:K26" si="1">SUM(J27:J44)</f>
        <v>0</v>
      </c>
      <c r="K26" s="93" t="e">
        <f t="shared" si="1"/>
        <v>#REF!</v>
      </c>
      <c r="M26" s="94">
        <f>SUM(L27:L44)</f>
        <v>0</v>
      </c>
    </row>
    <row r="27" spans="1:13" ht="18" hidden="1" customHeight="1" x14ac:dyDescent="0.2">
      <c r="A27" s="98"/>
      <c r="B27" s="161"/>
      <c r="C27" s="162"/>
      <c r="D27" s="99"/>
      <c r="E27" s="100" t="str">
        <f>IF(ISBLANK($B27), "", SUMIF(#REF!,$B27,Transactions!$C:$C))</f>
        <v/>
      </c>
      <c r="F27" s="101" t="str">
        <f t="shared" ref="F27:F41" si="2">IF(ISBLANK($B27), "", D27-E27)</f>
        <v/>
      </c>
      <c r="G27" s="102"/>
      <c r="H27" s="163"/>
      <c r="I27" s="164"/>
      <c r="J27" s="103"/>
      <c r="K27" s="100" t="str">
        <f>IF(ISBLANK($H27), "", SUMIF(#REF!,$H27,Transactions!$D:$D))</f>
        <v/>
      </c>
      <c r="M27" s="101" t="str">
        <f t="shared" ref="M27:M33" si="3">IF(ISBLANK($H27), "", K27-J27)</f>
        <v/>
      </c>
    </row>
    <row r="28" spans="1:13" ht="18" customHeight="1" x14ac:dyDescent="0.2">
      <c r="A28" s="98"/>
      <c r="B28" s="138" t="s">
        <v>28</v>
      </c>
      <c r="C28" s="139"/>
      <c r="D28" s="104">
        <v>0</v>
      </c>
      <c r="E28" s="100" t="e">
        <f>IF(ISBLANK($B28), "", SUMIF(#REF!,$B28,Transactions!$C:$C))</f>
        <v>#REF!</v>
      </c>
      <c r="F28" s="105" t="e">
        <f t="shared" si="2"/>
        <v>#REF!</v>
      </c>
      <c r="G28" s="102"/>
      <c r="H28" s="138" t="s">
        <v>29</v>
      </c>
      <c r="I28" s="139"/>
      <c r="J28" s="104">
        <v>0</v>
      </c>
      <c r="K28" s="100" t="e">
        <f>IF(ISBLANK($H28), "", SUMIF(#REF!,$H28,Transactions!$D:$D))</f>
        <v>#REF!</v>
      </c>
      <c r="M28" s="105" t="e">
        <f t="shared" si="3"/>
        <v>#REF!</v>
      </c>
    </row>
    <row r="29" spans="1:13" ht="18" customHeight="1" x14ac:dyDescent="0.2">
      <c r="A29" s="98"/>
      <c r="B29" s="138" t="s">
        <v>30</v>
      </c>
      <c r="C29" s="139"/>
      <c r="D29" s="104">
        <v>0</v>
      </c>
      <c r="E29" s="100" t="e">
        <f>IF(ISBLANK($B29), "", SUMIF(#REF!,$B29,Transactions!$C:$C))</f>
        <v>#REF!</v>
      </c>
      <c r="F29" s="105" t="e">
        <f t="shared" si="2"/>
        <v>#REF!</v>
      </c>
      <c r="G29" s="102"/>
      <c r="H29" s="138" t="s">
        <v>31</v>
      </c>
      <c r="I29" s="139"/>
      <c r="J29" s="104">
        <v>0</v>
      </c>
      <c r="K29" s="100" t="e">
        <f>IF(ISBLANK($H29), "", SUMIF(#REF!,$H29,Transactions!$D:$D))</f>
        <v>#REF!</v>
      </c>
      <c r="M29" s="105" t="e">
        <f t="shared" si="3"/>
        <v>#REF!</v>
      </c>
    </row>
    <row r="30" spans="1:13" ht="18" customHeight="1" x14ac:dyDescent="0.2">
      <c r="A30" s="75"/>
      <c r="B30" s="138" t="s">
        <v>32</v>
      </c>
      <c r="C30" s="139"/>
      <c r="D30" s="104">
        <v>0</v>
      </c>
      <c r="E30" s="100" t="e">
        <f>IF(ISBLANK($B30), "", SUMIF(#REF!,$B30,Transactions!$C:$C))</f>
        <v>#REF!</v>
      </c>
      <c r="F30" s="105" t="e">
        <f t="shared" si="2"/>
        <v>#REF!</v>
      </c>
      <c r="G30" s="106"/>
      <c r="H30" s="138" t="s">
        <v>33</v>
      </c>
      <c r="I30" s="139"/>
      <c r="J30" s="104">
        <v>0</v>
      </c>
      <c r="K30" s="100" t="e">
        <f>IF(ISBLANK($H30), "", SUMIF(#REF!,$H30,Transactions!$D:$D))</f>
        <v>#REF!</v>
      </c>
      <c r="M30" s="105" t="e">
        <f t="shared" si="3"/>
        <v>#REF!</v>
      </c>
    </row>
    <row r="31" spans="1:13" ht="18" customHeight="1" x14ac:dyDescent="0.2">
      <c r="A31" s="75"/>
      <c r="B31" s="138" t="s">
        <v>34</v>
      </c>
      <c r="C31" s="139"/>
      <c r="D31" s="104">
        <v>0</v>
      </c>
      <c r="E31" s="100" t="e">
        <f>IF(ISBLANK($B31), "", SUMIF(#REF!,$B31,Transactions!$C:$C))</f>
        <v>#REF!</v>
      </c>
      <c r="F31" s="105" t="e">
        <f t="shared" si="2"/>
        <v>#REF!</v>
      </c>
      <c r="G31" s="106"/>
      <c r="H31" s="138" t="s">
        <v>35</v>
      </c>
      <c r="I31" s="139"/>
      <c r="J31" s="104">
        <v>0</v>
      </c>
      <c r="K31" s="100" t="e">
        <f>IF(ISBLANK($H31), "", SUMIF(#REF!,$H31,Transactions!$D:$D))</f>
        <v>#REF!</v>
      </c>
      <c r="M31" s="105" t="e">
        <f t="shared" si="3"/>
        <v>#REF!</v>
      </c>
    </row>
    <row r="32" spans="1:13" ht="18" customHeight="1" x14ac:dyDescent="0.2">
      <c r="A32" s="75"/>
      <c r="B32" s="138" t="s">
        <v>36</v>
      </c>
      <c r="C32" s="139"/>
      <c r="D32" s="104">
        <v>0</v>
      </c>
      <c r="E32" s="100" t="e">
        <f>IF(ISBLANK($B32), "", SUMIF(#REF!,$B32,Transactions!$C:$C))</f>
        <v>#REF!</v>
      </c>
      <c r="F32" s="105" t="e">
        <f t="shared" si="2"/>
        <v>#REF!</v>
      </c>
      <c r="G32" s="106"/>
      <c r="H32" s="138" t="s">
        <v>37</v>
      </c>
      <c r="I32" s="139"/>
      <c r="J32" s="104">
        <v>0</v>
      </c>
      <c r="K32" s="100" t="e">
        <f>IF(ISBLANK($H32), "", SUMIF(#REF!,$H32,Transactions!$D:$D))</f>
        <v>#REF!</v>
      </c>
      <c r="M32" s="105" t="e">
        <f t="shared" si="3"/>
        <v>#REF!</v>
      </c>
    </row>
    <row r="33" spans="1:13" ht="18" customHeight="1" x14ac:dyDescent="0.2">
      <c r="A33" s="75"/>
      <c r="B33" s="138" t="s">
        <v>38</v>
      </c>
      <c r="C33" s="139"/>
      <c r="D33" s="104">
        <v>0</v>
      </c>
      <c r="E33" s="100" t="e">
        <f>IF(ISBLANK($B33), "", SUMIF(#REF!,$B33,Transactions!$C:$C))</f>
        <v>#REF!</v>
      </c>
      <c r="F33" s="105" t="e">
        <f t="shared" si="2"/>
        <v>#REF!</v>
      </c>
      <c r="G33" s="106"/>
      <c r="H33" s="138" t="s">
        <v>39</v>
      </c>
      <c r="I33" s="139"/>
      <c r="J33" s="107">
        <v>0</v>
      </c>
      <c r="K33" s="100" t="e">
        <f>IF(ISBLANK($H33), "", SUMIF(#REF!,$H33,Transactions!$D:$D))</f>
        <v>#REF!</v>
      </c>
      <c r="M33" s="105" t="e">
        <f t="shared" si="3"/>
        <v>#REF!</v>
      </c>
    </row>
    <row r="34" spans="1:13" ht="18" customHeight="1" x14ac:dyDescent="0.2">
      <c r="A34" s="75"/>
      <c r="B34" s="138" t="s">
        <v>40</v>
      </c>
      <c r="C34" s="139"/>
      <c r="D34" s="104">
        <v>0</v>
      </c>
      <c r="E34" s="100" t="e">
        <f>IF(ISBLANK($B34), "", SUMIF(#REF!,$B34,Transactions!$C:$C))</f>
        <v>#REF!</v>
      </c>
      <c r="F34" s="105" t="e">
        <f t="shared" si="2"/>
        <v>#REF!</v>
      </c>
      <c r="G34" s="108"/>
      <c r="H34" s="165"/>
      <c r="I34" s="139"/>
      <c r="J34" s="109"/>
      <c r="K34" s="100" t="str">
        <f>IF(ISBLANK($H34), "", SUMIF(#REF!,$H34,Transactions!$D:$D))</f>
        <v/>
      </c>
      <c r="L34" s="105" t="str">
        <f t="shared" ref="L34:L41" si="4">IF(ISBLANK($H34), "", K34-J34)</f>
        <v/>
      </c>
      <c r="M34" s="75"/>
    </row>
    <row r="35" spans="1:13" ht="18" customHeight="1" x14ac:dyDescent="0.2">
      <c r="A35" s="75"/>
      <c r="B35" s="138" t="s">
        <v>41</v>
      </c>
      <c r="C35" s="139"/>
      <c r="D35" s="104">
        <v>0</v>
      </c>
      <c r="E35" s="100" t="e">
        <f>IF(ISBLANK($B35), "", SUMIF(#REF!,$B35,Transactions!$C:$C))</f>
        <v>#REF!</v>
      </c>
      <c r="F35" s="105" t="e">
        <f t="shared" si="2"/>
        <v>#REF!</v>
      </c>
      <c r="G35" s="106"/>
      <c r="H35" s="165"/>
      <c r="I35" s="139"/>
      <c r="J35" s="109"/>
      <c r="K35" s="100" t="str">
        <f>IF(ISBLANK($H35), "", SUMIF(#REF!,$H35,Transactions!$D:$D))</f>
        <v/>
      </c>
      <c r="L35" s="105" t="str">
        <f t="shared" si="4"/>
        <v/>
      </c>
      <c r="M35" s="75"/>
    </row>
    <row r="36" spans="1:13" ht="18" customHeight="1" x14ac:dyDescent="0.2">
      <c r="A36" s="75"/>
      <c r="B36" s="138" t="s">
        <v>42</v>
      </c>
      <c r="C36" s="139"/>
      <c r="D36" s="104">
        <v>0</v>
      </c>
      <c r="E36" s="100" t="e">
        <f>IF(ISBLANK($B36), "", SUMIF(#REF!,$B36,Transactions!$C:$C))</f>
        <v>#REF!</v>
      </c>
      <c r="F36" s="105" t="e">
        <f t="shared" si="2"/>
        <v>#REF!</v>
      </c>
      <c r="G36" s="106"/>
      <c r="H36" s="165"/>
      <c r="I36" s="139"/>
      <c r="J36" s="109"/>
      <c r="K36" s="100" t="str">
        <f>IF(ISBLANK($H36), "", SUMIF(#REF!,$H36,Transactions!$D:$D))</f>
        <v/>
      </c>
      <c r="L36" s="105" t="str">
        <f t="shared" si="4"/>
        <v/>
      </c>
      <c r="M36" s="75"/>
    </row>
    <row r="37" spans="1:13" ht="18" customHeight="1" x14ac:dyDescent="0.2">
      <c r="A37" s="75"/>
      <c r="B37" s="138" t="s">
        <v>43</v>
      </c>
      <c r="C37" s="139"/>
      <c r="D37" s="104">
        <v>0</v>
      </c>
      <c r="E37" s="100" t="e">
        <f>IF(ISBLANK($B37), "", SUMIF(#REF!,$B37,Transactions!$C:$C))</f>
        <v>#REF!</v>
      </c>
      <c r="F37" s="105" t="e">
        <f t="shared" si="2"/>
        <v>#REF!</v>
      </c>
      <c r="G37" s="106"/>
      <c r="H37" s="165"/>
      <c r="I37" s="139"/>
      <c r="J37" s="109"/>
      <c r="K37" s="100" t="str">
        <f>IF(ISBLANK($H37), "", SUMIF(#REF!,$H37,Transactions!$D:$D))</f>
        <v/>
      </c>
      <c r="L37" s="105" t="str">
        <f t="shared" si="4"/>
        <v/>
      </c>
      <c r="M37" s="75"/>
    </row>
    <row r="38" spans="1:13" ht="18" customHeight="1" x14ac:dyDescent="0.2">
      <c r="A38" s="75"/>
      <c r="B38" s="138" t="s">
        <v>37</v>
      </c>
      <c r="C38" s="139"/>
      <c r="D38" s="104">
        <v>0</v>
      </c>
      <c r="E38" s="100" t="e">
        <f>IF(ISBLANK($B38), "", SUMIF(#REF!,$B38,Transactions!$C:$C))</f>
        <v>#REF!</v>
      </c>
      <c r="F38" s="105" t="e">
        <f t="shared" si="2"/>
        <v>#REF!</v>
      </c>
      <c r="G38" s="106"/>
      <c r="H38" s="165"/>
      <c r="I38" s="139"/>
      <c r="J38" s="109"/>
      <c r="K38" s="100" t="str">
        <f>IF(ISBLANK($H38), "", SUMIF(#REF!,$H38,Transactions!$D:$D))</f>
        <v/>
      </c>
      <c r="L38" s="105" t="str">
        <f t="shared" si="4"/>
        <v/>
      </c>
      <c r="M38" s="75"/>
    </row>
    <row r="39" spans="1:13" ht="18" customHeight="1" x14ac:dyDescent="0.2">
      <c r="A39" s="75"/>
      <c r="B39" s="138" t="s">
        <v>44</v>
      </c>
      <c r="C39" s="139"/>
      <c r="D39" s="104">
        <v>0</v>
      </c>
      <c r="E39" s="100" t="e">
        <f>IF(ISBLANK($B39), "", SUMIF(#REF!,$B39,Transactions!$C:$C))</f>
        <v>#REF!</v>
      </c>
      <c r="F39" s="105" t="e">
        <f t="shared" si="2"/>
        <v>#REF!</v>
      </c>
      <c r="G39" s="106"/>
      <c r="H39" s="165"/>
      <c r="I39" s="139"/>
      <c r="J39" s="109"/>
      <c r="K39" s="100" t="str">
        <f>IF(ISBLANK($H39), "", SUMIF(#REF!,$H39,Transactions!$D:$D))</f>
        <v/>
      </c>
      <c r="L39" s="105" t="str">
        <f t="shared" si="4"/>
        <v/>
      </c>
      <c r="M39" s="75"/>
    </row>
    <row r="40" spans="1:13" ht="18" customHeight="1" x14ac:dyDescent="0.2">
      <c r="A40" s="75"/>
      <c r="B40" s="138" t="s">
        <v>45</v>
      </c>
      <c r="C40" s="139"/>
      <c r="D40" s="110">
        <v>0</v>
      </c>
      <c r="E40" s="100" t="e">
        <f>IF(ISBLANK($B40), "", SUMIF(#REF!,$B40,Transactions!$C:$C))</f>
        <v>#REF!</v>
      </c>
      <c r="F40" s="105" t="e">
        <f t="shared" si="2"/>
        <v>#REF!</v>
      </c>
      <c r="G40" s="106"/>
      <c r="H40" s="165"/>
      <c r="I40" s="139"/>
      <c r="J40" s="109"/>
      <c r="K40" s="100" t="str">
        <f>IF(ISBLANK($H40), "", SUMIF(#REF!,$H40,Transactions!$D:$D))</f>
        <v/>
      </c>
      <c r="L40" s="105" t="str">
        <f t="shared" si="4"/>
        <v/>
      </c>
      <c r="M40" s="75"/>
    </row>
    <row r="41" spans="1:13" ht="18" customHeight="1" x14ac:dyDescent="0.2">
      <c r="A41" s="75"/>
      <c r="B41" s="138" t="s">
        <v>46</v>
      </c>
      <c r="C41" s="139"/>
      <c r="D41" s="110">
        <v>0</v>
      </c>
      <c r="E41" s="100" t="e">
        <f>IF(ISBLANK($B41), "", SUMIF(#REF!,$B41,Transactions!$C:$C))</f>
        <v>#REF!</v>
      </c>
      <c r="F41" s="105" t="e">
        <f t="shared" si="2"/>
        <v>#REF!</v>
      </c>
      <c r="G41" s="106"/>
      <c r="H41" s="165"/>
      <c r="I41" s="139"/>
      <c r="J41" s="109"/>
      <c r="K41" s="100" t="str">
        <f>IF(ISBLANK($H41), "", SUMIF(#REF!,$H41,Transactions!$D:$D))</f>
        <v/>
      </c>
      <c r="L41" s="105" t="str">
        <f t="shared" si="4"/>
        <v/>
      </c>
      <c r="M41" s="75"/>
    </row>
    <row r="42" spans="1:13" ht="18" customHeight="1" x14ac:dyDescent="0.2">
      <c r="A42" s="75"/>
      <c r="B42" s="111"/>
      <c r="C42" s="111"/>
      <c r="D42" s="110"/>
      <c r="E42" s="100"/>
      <c r="F42" s="105"/>
      <c r="G42" s="106"/>
      <c r="H42" s="112"/>
      <c r="I42" s="112"/>
      <c r="J42" s="109"/>
      <c r="K42" s="100"/>
      <c r="L42" s="105"/>
      <c r="M42" s="75"/>
    </row>
    <row r="43" spans="1:13" ht="18" customHeight="1" x14ac:dyDescent="0.2">
      <c r="A43" s="75"/>
      <c r="B43" s="111"/>
      <c r="C43" s="111"/>
      <c r="D43" s="110"/>
      <c r="E43" s="100"/>
      <c r="F43" s="105"/>
      <c r="G43" s="106"/>
      <c r="H43" s="112"/>
      <c r="I43" s="112"/>
      <c r="J43" s="109"/>
      <c r="K43" s="100"/>
      <c r="L43" s="105"/>
      <c r="M43" s="75"/>
    </row>
    <row r="44" spans="1:13" ht="18" customHeight="1" x14ac:dyDescent="0.2">
      <c r="A44" s="75"/>
      <c r="B44" s="138"/>
      <c r="C44" s="139"/>
      <c r="D44" s="104"/>
      <c r="E44" s="100" t="str">
        <f>IF(ISBLANK($B44), "", SUMIF(#REF!,$B44,Transactions!$C:$C))</f>
        <v/>
      </c>
      <c r="F44" s="105" t="str">
        <f>IF(ISBLANK($B44), "", D44-E44)</f>
        <v/>
      </c>
      <c r="G44" s="106"/>
      <c r="H44" s="165"/>
      <c r="I44" s="139"/>
      <c r="J44" s="109"/>
      <c r="K44" s="100" t="str">
        <f>IF(ISBLANK($H44), "", SUMIF(#REF!,$H44,Transactions!$D:$D))</f>
        <v/>
      </c>
      <c r="L44" s="105" t="str">
        <f>IF(ISBLANK($H44), "", K44-J44)</f>
        <v/>
      </c>
      <c r="M44" s="75"/>
    </row>
  </sheetData>
  <mergeCells count="54">
    <mergeCell ref="H40:I40"/>
    <mergeCell ref="H41:I41"/>
    <mergeCell ref="H44:I44"/>
    <mergeCell ref="B31:C31"/>
    <mergeCell ref="H31:I31"/>
    <mergeCell ref="B32:C32"/>
    <mergeCell ref="H32:I32"/>
    <mergeCell ref="B33:C33"/>
    <mergeCell ref="H33:I33"/>
    <mergeCell ref="H34:I34"/>
    <mergeCell ref="H35:I35"/>
    <mergeCell ref="H36:I36"/>
    <mergeCell ref="H37:I37"/>
    <mergeCell ref="H38:I38"/>
    <mergeCell ref="H39:I39"/>
    <mergeCell ref="B41:C41"/>
    <mergeCell ref="H30:I30"/>
    <mergeCell ref="B24:C24"/>
    <mergeCell ref="B27:C27"/>
    <mergeCell ref="H27:I27"/>
    <mergeCell ref="B28:C28"/>
    <mergeCell ref="H28:I28"/>
    <mergeCell ref="B29:C29"/>
    <mergeCell ref="B30:C30"/>
    <mergeCell ref="D22:F22"/>
    <mergeCell ref="J22:L22"/>
    <mergeCell ref="D23:F23"/>
    <mergeCell ref="J23:L23"/>
    <mergeCell ref="H29:I29"/>
    <mergeCell ref="I16:K16"/>
    <mergeCell ref="I17:K17"/>
    <mergeCell ref="B20:F20"/>
    <mergeCell ref="D21:F21"/>
    <mergeCell ref="J21:L21"/>
    <mergeCell ref="J8:K8"/>
    <mergeCell ref="D12:D15"/>
    <mergeCell ref="E12:E15"/>
    <mergeCell ref="I13:K13"/>
    <mergeCell ref="I14:K14"/>
    <mergeCell ref="I15:K15"/>
    <mergeCell ref="B2:H2"/>
    <mergeCell ref="I2:L2"/>
    <mergeCell ref="B3:G4"/>
    <mergeCell ref="I3:L3"/>
    <mergeCell ref="I4:M5"/>
    <mergeCell ref="B5:G6"/>
    <mergeCell ref="B44:C44"/>
    <mergeCell ref="B34:C34"/>
    <mergeCell ref="B35:C35"/>
    <mergeCell ref="B36:C36"/>
    <mergeCell ref="B37:C37"/>
    <mergeCell ref="B38:C38"/>
    <mergeCell ref="B39:C39"/>
    <mergeCell ref="B40:C40"/>
  </mergeCells>
  <conditionalFormatting sqref="B27:C44 H27:H44">
    <cfRule type="notContainsBlanks" dxfId="4" priority="1">
      <formula>LEN(TRIM(B27))&gt;0</formula>
    </cfRule>
  </conditionalFormatting>
  <conditionalFormatting sqref="D27:D44">
    <cfRule type="expression" dxfId="3" priority="2">
      <formula>NOT(ISBLANK(B27))</formula>
    </cfRule>
  </conditionalFormatting>
  <conditionalFormatting sqref="J27:J44">
    <cfRule type="expression" dxfId="2" priority="3">
      <formula>NOT(ISBLANK(H27))</formula>
    </cfRule>
  </conditionalFormatting>
  <conditionalFormatting sqref="M26:M33 F26:F44 L34:L44">
    <cfRule type="cellIs" dxfId="1" priority="4" operator="lessThan">
      <formula>0</formula>
    </cfRule>
  </conditionalFormatting>
  <conditionalFormatting sqref="M27:M33 F27:F44 L34:L44">
    <cfRule type="cellIs" dxfId="0" priority="5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Transactions</vt:lpstr>
      <vt:lpstr>Sheet7</vt:lpstr>
      <vt:lpstr>Summary</vt:lpstr>
      <vt:lpstr>StartingBalance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spiffy</dc:creator>
  <cp:lastModifiedBy>spiffy</cp:lastModifiedBy>
  <dcterms:created xsi:type="dcterms:W3CDTF">2025-01-25T21:27:26Z</dcterms:created>
  <dcterms:modified xsi:type="dcterms:W3CDTF">2025-02-02T07:48:40Z</dcterms:modified>
</cp:coreProperties>
</file>